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885" activeTab="0"/>
  </bookViews>
  <sheets>
    <sheet name="FY17 DOC" sheetId="1" r:id="rId1"/>
  </sheets>
  <definedNames>
    <definedName name="_xlnm.Print_Area" localSheetId="0">'FY17 DOC'!$B$1:$P$279</definedName>
    <definedName name="Z_85838999_9E8B_43B9_9FB8_E5C9F87E0D26_.wvu.PrintTitles" localSheetId="0" hidden="1">'FY17 DOC'!$1:$3</definedName>
    <definedName name="Z_85838999_9E8B_43B9_9FB8_E5C9F87E0D26_.wvu.Rows" localSheetId="0" hidden="1">'FY17 DOC'!$24:$38,'FY17 DOC'!$57:$71,'FY17 DOC'!$91:$105,'FY17 DOC'!$145:$172,'FY17 DOC'!$192:$197,'FY17 DOC'!$216:$230,'FY17 DOC'!$249:$263</definedName>
    <definedName name="Z_B5494D6E_77B7_4C87_8468_A638414BE675_.wvu.PrintTitles" localSheetId="0" hidden="1">'FY17 DOC'!$1:$3</definedName>
    <definedName name="Z_E1649506_BCAC_446F_8285_843D6E31CCC8_.wvu.PrintTitles" localSheetId="0" hidden="1">'FY17 DOC'!$1:$3</definedName>
    <definedName name="Z_E1649506_BCAC_446F_8285_843D6E31CCC8_.wvu.Rows" localSheetId="0" hidden="1">'FY17 DOC'!$24:$38,'FY17 DOC'!$57:$71,'FY17 DOC'!$91:$105,'FY17 DOC'!$145:$172,'FY17 DOC'!$192:$197,'FY17 DOC'!$216:$230,'FY17 DOC'!$249:$263</definedName>
    <definedName name="_xlnm.Print_Titles" localSheetId="0">'FY17 DOC'!$1:$3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<sst xmlns="http://schemas.openxmlformats.org/spreadsheetml/2006/main" count="179" uniqueCount="80">
  <si>
    <t>FY17 Department Request  - DOC</t>
  </si>
  <si>
    <t>GF</t>
  </si>
  <si>
    <t>SF</t>
  </si>
  <si>
    <t>Tob</t>
  </si>
  <si>
    <t>State Health Care Res</t>
  </si>
  <si>
    <t>IdptT</t>
  </si>
  <si>
    <t>Ptrust</t>
  </si>
  <si>
    <t>Internal Service</t>
  </si>
  <si>
    <t>FF</t>
  </si>
  <si>
    <t>ARRA
Fed</t>
  </si>
  <si>
    <t>VT Health Connect (Portion Funded By SHCRF)</t>
  </si>
  <si>
    <t>Medicaid
GCF</t>
  </si>
  <si>
    <t>Invmnt
GCF</t>
  </si>
  <si>
    <t>Total</t>
  </si>
  <si>
    <t>Sec. B.335</t>
  </si>
  <si>
    <t>Corrections - Administration  - As Passed FY16</t>
  </si>
  <si>
    <t>Personal Services:</t>
  </si>
  <si>
    <t>Operating:</t>
  </si>
  <si>
    <t>2015 Act 58 Sections B. 1103 and B. 1104</t>
  </si>
  <si>
    <t>FY16 after other changes</t>
  </si>
  <si>
    <t>Total after FY16 other changes</t>
  </si>
  <si>
    <t>Salary and Fringe Increase</t>
  </si>
  <si>
    <t>Retirement Incentive (BAA Item)</t>
  </si>
  <si>
    <t>Operating Expenses:</t>
  </si>
  <si>
    <t>Grants:</t>
  </si>
  <si>
    <t>FY17 Changes</t>
  </si>
  <si>
    <t>FY17 Gov Recommended</t>
  </si>
  <si>
    <t>FY17 Legislative Changes</t>
  </si>
  <si>
    <t>FY17 Subtotal of Legislative Changes</t>
  </si>
  <si>
    <t>FY17 As Passed - Dept ID 3480001000</t>
  </si>
  <si>
    <t>Sec. B.336</t>
  </si>
  <si>
    <t>Corrections - Parole Board - As Passed FY16</t>
  </si>
  <si>
    <t>Property Management Surcharge</t>
  </si>
  <si>
    <t>FY17 As Passed - Dept ID 3480002000</t>
  </si>
  <si>
    <t>Sec. B.337</t>
  </si>
  <si>
    <t>Corrections - Correctional Educ - As Passed FY16</t>
  </si>
  <si>
    <t xml:space="preserve">Close CHSVT community field sites </t>
  </si>
  <si>
    <t>FY17 As Passed - Dept ID 3480003000</t>
  </si>
  <si>
    <t>Sec. B.338</t>
  </si>
  <si>
    <t>Correctional Services - As Passed FY16</t>
  </si>
  <si>
    <t xml:space="preserve">Replace one-time funds carried forward from SFY15 </t>
  </si>
  <si>
    <t>Technical correction</t>
  </si>
  <si>
    <t xml:space="preserve">Offender Management System operating costs, post-implementation </t>
  </si>
  <si>
    <t>Eliminate one vacant position</t>
  </si>
  <si>
    <t>Closure of the Caledonia Community Work Camp (CCWC)</t>
  </si>
  <si>
    <t>Energy and Utilities CPI</t>
  </si>
  <si>
    <t>Facility Food CPI</t>
  </si>
  <si>
    <t>Water and Sewer (info. from towns)</t>
  </si>
  <si>
    <t>Internal Service Fund (ISF) Insurance adjustments (include General Liability, Auto Liability, Commercial, and Property)</t>
  </si>
  <si>
    <t>Lease savings</t>
  </si>
  <si>
    <t>Internal Service Funds:</t>
  </si>
  <si>
    <t>ISF DHR</t>
  </si>
  <si>
    <t>ISF DII Demand</t>
  </si>
  <si>
    <t>ISF DII</t>
  </si>
  <si>
    <t>ISF Fee for Space</t>
  </si>
  <si>
    <t>ISF VISION</t>
  </si>
  <si>
    <t>Senate:</t>
  </si>
  <si>
    <t>Conference Committee:</t>
  </si>
  <si>
    <t>FY17 As Passed - Dept ID 3480004000</t>
  </si>
  <si>
    <t>Sec. B.339</t>
  </si>
  <si>
    <t>Correctional Services - out-of-state beds - As Passed FY16</t>
  </si>
  <si>
    <t>other changes:</t>
  </si>
  <si>
    <t xml:space="preserve"> </t>
  </si>
  <si>
    <t xml:space="preserve">Reduction from 340 beds to 241 beds </t>
  </si>
  <si>
    <t>Additional 56 beds needed for CCWC proposal (total of 297 beds)</t>
  </si>
  <si>
    <t>Operating expenses:</t>
  </si>
  <si>
    <t>FY17 As Passed - Dept ID 3480006000</t>
  </si>
  <si>
    <t>Sec. B.340</t>
  </si>
  <si>
    <t>Corr Facilities - Recreation - As Passed FY16</t>
  </si>
  <si>
    <t>FY17 As Passed - Dept ID 3480005000</t>
  </si>
  <si>
    <t>Sec. B.341</t>
  </si>
  <si>
    <t>Corr.-Vermont Offender Work Program-As Passed FY16</t>
  </si>
  <si>
    <t>FY17 As Passed - Dept ID 3675001000</t>
  </si>
  <si>
    <t>TOTAL FY16 DOC Big Bill As Passed</t>
  </si>
  <si>
    <t>TOTAL FY16 DOC Reductions &amp; other changes</t>
  </si>
  <si>
    <t>TOTAL FY17 DOC Starting Point</t>
  </si>
  <si>
    <t>TOTAL FY17 DOC ups &amp; downs</t>
  </si>
  <si>
    <t>TOTAL FY17 DOC Gov Recommended</t>
  </si>
  <si>
    <t>TOTAL FY17 DOC Legislative Changes</t>
  </si>
  <si>
    <t>TOTAL FY17 DOC As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</si>
</sst>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theme="0" tint="-0.349979996681213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0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/>
    </xf>
    <xf numFmtId="38" fontId="1" fillId="0" borderId="0" xfId="18" applyNumberFormat="1" applyFont="1" applyBorder="1" applyAlignment="1">
      <alignment horizontal="right"/>
    </xf>
    <xf numFmtId="38" fontId="3" fillId="0" borderId="0" xfId="18" applyNumberFormat="1" applyFont="1" applyBorder="1" applyAlignment="1">
      <alignment horizontal="right"/>
    </xf>
    <xf numFmtId="0" fontId="2" fillId="0" borderId="0" xfId="0" applyFont="1"/>
    <xf numFmtId="0" fontId="2" fillId="2" borderId="0" xfId="0" applyFont="1" applyFill="1"/>
    <xf numFmtId="0" fontId="4" fillId="3" borderId="3" xfId="0" applyFont="1" applyFill="1" applyBorder="1" applyAlignment="1">
      <alignment horizontal="left"/>
    </xf>
    <xf numFmtId="38" fontId="4" fillId="4" borderId="4" xfId="0" applyNumberFormat="1" applyFont="1" applyFill="1" applyBorder="1" applyAlignment="1">
      <alignment horizontal="right"/>
    </xf>
    <xf numFmtId="38" fontId="4" fillId="3" borderId="3" xfId="0" applyNumberFormat="1" applyFont="1" applyFill="1" applyBorder="1" applyAlignment="1">
      <alignment horizontal="right"/>
    </xf>
    <xf numFmtId="38" fontId="4" fillId="3" borderId="3" xfId="18" applyNumberFormat="1" applyFont="1" applyFill="1" applyBorder="1" applyAlignment="1">
      <alignment horizontal="right"/>
    </xf>
    <xf numFmtId="38" fontId="4" fillId="4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/>
    <xf numFmtId="0" fontId="2" fillId="5" borderId="5" xfId="0" applyFont="1" applyFill="1" applyBorder="1" applyAlignment="1">
      <alignment horizontal="left"/>
    </xf>
    <xf numFmtId="38" fontId="1" fillId="5" borderId="5" xfId="0" applyNumberFormat="1" applyFont="1" applyFill="1" applyBorder="1" applyAlignment="1">
      <alignment horizontal="right"/>
    </xf>
    <xf numFmtId="38" fontId="1" fillId="5" borderId="5" xfId="18" applyNumberFormat="1" applyFont="1" applyFill="1" applyBorder="1" applyAlignment="1">
      <alignment horizontal="right"/>
    </xf>
    <xf numFmtId="38" fontId="2" fillId="5" borderId="5" xfId="0" applyNumberFormat="1" applyFont="1" applyFill="1" applyBorder="1" applyAlignment="1">
      <alignment horizontal="right"/>
    </xf>
    <xf numFmtId="38" fontId="1" fillId="5" borderId="6" xfId="0" applyNumberFormat="1" applyFont="1" applyFill="1" applyBorder="1" applyAlignment="1">
      <alignment horizontal="left" wrapText="1" indent="1"/>
    </xf>
    <xf numFmtId="38" fontId="2" fillId="5" borderId="7" xfId="0" applyNumberFormat="1" applyFont="1" applyFill="1" applyBorder="1" applyAlignment="1">
      <alignment horizontal="right"/>
    </xf>
    <xf numFmtId="38" fontId="1" fillId="5" borderId="7" xfId="0" applyNumberFormat="1" applyFont="1" applyFill="1" applyBorder="1" applyAlignment="1">
      <alignment horizontal="right"/>
    </xf>
    <xf numFmtId="38" fontId="2" fillId="5" borderId="6" xfId="0" applyNumberFormat="1" applyFont="1" applyFill="1" applyBorder="1" applyAlignment="1">
      <alignment wrapText="1"/>
    </xf>
    <xf numFmtId="38" fontId="1" fillId="5" borderId="5" xfId="18" applyNumberFormat="1" applyFont="1" applyFill="1" applyBorder="1" applyAlignment="1">
      <alignment horizontal="left" indent="1"/>
    </xf>
    <xf numFmtId="0" fontId="1" fillId="5" borderId="6" xfId="0" applyFont="1" applyFill="1" applyBorder="1" applyAlignment="1">
      <alignment horizontal="left" indent="1"/>
    </xf>
    <xf numFmtId="38" fontId="1" fillId="5" borderId="8" xfId="0" applyNumberFormat="1" applyFont="1" applyFill="1" applyBorder="1" applyAlignment="1">
      <alignment horizontal="right"/>
    </xf>
    <xf numFmtId="38" fontId="1" fillId="5" borderId="8" xfId="18" applyNumberFormat="1" applyFont="1" applyFill="1" applyBorder="1" applyAlignment="1">
      <alignment horizontal="right"/>
    </xf>
    <xf numFmtId="38" fontId="2" fillId="5" borderId="8" xfId="0" applyNumberFormat="1" applyFont="1" applyFill="1" applyBorder="1" applyAlignment="1">
      <alignment horizontal="right"/>
    </xf>
    <xf numFmtId="0" fontId="2" fillId="5" borderId="9" xfId="0" applyFont="1" applyFill="1" applyBorder="1" applyAlignment="1">
      <alignment horizontal="left"/>
    </xf>
    <xf numFmtId="38" fontId="2" fillId="5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38" fontId="2" fillId="6" borderId="10" xfId="0" applyNumberFormat="1" applyFont="1" applyFill="1" applyBorder="1" applyAlignment="1">
      <alignment horizontal="left"/>
    </xf>
    <xf numFmtId="38" fontId="4" fillId="6" borderId="4" xfId="0" applyNumberFormat="1" applyFont="1" applyFill="1" applyBorder="1" applyAlignment="1">
      <alignment horizontal="left"/>
    </xf>
    <xf numFmtId="38" fontId="2" fillId="6" borderId="4" xfId="0" applyNumberFormat="1" applyFont="1" applyFill="1" applyBorder="1" applyAlignment="1">
      <alignment horizontal="right"/>
    </xf>
    <xf numFmtId="0" fontId="2" fillId="0" borderId="5" xfId="0" applyFont="1" applyFill="1" applyBorder="1"/>
    <xf numFmtId="38" fontId="1" fillId="0" borderId="11" xfId="0" applyNumberFormat="1" applyFont="1" applyBorder="1" applyAlignment="1">
      <alignment/>
    </xf>
    <xf numFmtId="38" fontId="1" fillId="0" borderId="5" xfId="18" applyNumberFormat="1" applyFont="1" applyBorder="1" applyAlignment="1">
      <alignment horizontal="right"/>
    </xf>
    <xf numFmtId="38" fontId="3" fillId="0" borderId="5" xfId="18" applyNumberFormat="1" applyFont="1" applyBorder="1" applyAlignment="1">
      <alignment horizontal="right"/>
    </xf>
    <xf numFmtId="38" fontId="2" fillId="0" borderId="5" xfId="18" applyNumberFormat="1" applyFont="1" applyBorder="1" applyAlignment="1">
      <alignment horizontal="right"/>
    </xf>
    <xf numFmtId="0" fontId="1" fillId="0" borderId="5" xfId="20" applyFont="1" applyFill="1" applyBorder="1" applyAlignment="1">
      <alignment horizontal="left" indent="1"/>
      <protection/>
    </xf>
    <xf numFmtId="38" fontId="1" fillId="0" borderId="8" xfId="18" applyNumberFormat="1" applyFont="1" applyFill="1" applyBorder="1" applyAlignment="1">
      <alignment horizontal="right"/>
    </xf>
    <xf numFmtId="38" fontId="1" fillId="0" borderId="6" xfId="18" applyNumberFormat="1" applyFont="1" applyBorder="1" applyAlignment="1">
      <alignment horizontal="right"/>
    </xf>
    <xf numFmtId="38" fontId="3" fillId="0" borderId="6" xfId="18" applyNumberFormat="1" applyFont="1" applyBorder="1" applyAlignment="1">
      <alignment horizontal="right"/>
    </xf>
    <xf numFmtId="38" fontId="2" fillId="0" borderId="6" xfId="18" applyNumberFormat="1" applyFont="1" applyBorder="1" applyAlignment="1">
      <alignment horizontal="right"/>
    </xf>
    <xf numFmtId="0" fontId="1" fillId="0" borderId="5" xfId="20" applyFont="1" applyFill="1" applyBorder="1" applyAlignment="1">
      <alignment horizontal="left" wrapText="1" indent="1"/>
      <protection/>
    </xf>
    <xf numFmtId="38" fontId="1" fillId="0" borderId="8" xfId="18" applyNumberFormat="1" applyFont="1" applyBorder="1" applyAlignment="1">
      <alignment horizontal="right"/>
    </xf>
    <xf numFmtId="38" fontId="3" fillId="0" borderId="8" xfId="18" applyNumberFormat="1" applyFont="1" applyBorder="1" applyAlignment="1">
      <alignment horizontal="right"/>
    </xf>
    <xf numFmtId="0" fontId="2" fillId="0" borderId="6" xfId="0" applyFont="1" applyFill="1" applyBorder="1"/>
    <xf numFmtId="0" fontId="1" fillId="0" borderId="5" xfId="0" applyFont="1" applyFill="1" applyBorder="1"/>
    <xf numFmtId="38" fontId="2" fillId="7" borderId="3" xfId="0" applyNumberFormat="1" applyFont="1" applyFill="1" applyBorder="1" applyAlignment="1">
      <alignment horizontal="left"/>
    </xf>
    <xf numFmtId="38" fontId="4" fillId="7" borderId="3" xfId="0" applyNumberFormat="1" applyFont="1" applyFill="1" applyBorder="1" applyAlignment="1">
      <alignment horizontal="left"/>
    </xf>
    <xf numFmtId="38" fontId="2" fillId="7" borderId="3" xfId="0" applyNumberFormat="1" applyFont="1" applyFill="1" applyBorder="1" applyAlignment="1">
      <alignment horizontal="right"/>
    </xf>
    <xf numFmtId="38" fontId="1" fillId="0" borderId="0" xfId="0" applyNumberFormat="1" applyFont="1"/>
    <xf numFmtId="38" fontId="2" fillId="7" borderId="12" xfId="0" applyNumberFormat="1" applyFont="1" applyFill="1" applyBorder="1" applyAlignment="1">
      <alignment horizontal="right"/>
    </xf>
    <xf numFmtId="38" fontId="2" fillId="8" borderId="5" xfId="0" applyNumberFormat="1" applyFont="1" applyFill="1" applyBorder="1" applyAlignment="1">
      <alignment/>
    </xf>
    <xf numFmtId="0" fontId="1" fillId="8" borderId="5" xfId="0" applyFont="1" applyFill="1" applyBorder="1"/>
    <xf numFmtId="38" fontId="2" fillId="8" borderId="5" xfId="0" applyNumberFormat="1" applyFont="1" applyFill="1" applyBorder="1" applyAlignment="1">
      <alignment horizontal="right"/>
    </xf>
    <xf numFmtId="38" fontId="2" fillId="8" borderId="5" xfId="18" applyNumberFormat="1" applyFont="1" applyFill="1" applyBorder="1" applyAlignment="1">
      <alignment horizontal="right"/>
    </xf>
    <xf numFmtId="0" fontId="2" fillId="8" borderId="6" xfId="0" applyFont="1" applyFill="1" applyBorder="1"/>
    <xf numFmtId="0" fontId="1" fillId="8" borderId="6" xfId="0" applyFont="1" applyFill="1" applyBorder="1"/>
    <xf numFmtId="38" fontId="1" fillId="8" borderId="6" xfId="0" applyNumberFormat="1" applyFont="1" applyFill="1" applyBorder="1" applyAlignment="1">
      <alignment horizontal="right"/>
    </xf>
    <xf numFmtId="0" fontId="1" fillId="8" borderId="6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right"/>
    </xf>
    <xf numFmtId="38" fontId="1" fillId="8" borderId="6" xfId="0" applyNumberFormat="1" applyFont="1" applyFill="1" applyBorder="1" applyAlignment="1">
      <alignment horizontal="left" indent="1"/>
    </xf>
    <xf numFmtId="38" fontId="1" fillId="8" borderId="6" xfId="18" applyNumberFormat="1" applyFont="1" applyFill="1" applyBorder="1" applyAlignment="1">
      <alignment horizontal="right"/>
    </xf>
    <xf numFmtId="38" fontId="1" fillId="8" borderId="8" xfId="18" applyNumberFormat="1" applyFont="1" applyFill="1" applyBorder="1" applyAlignment="1">
      <alignment horizontal="right"/>
    </xf>
    <xf numFmtId="0" fontId="1" fillId="8" borderId="8" xfId="0" applyFont="1" applyFill="1" applyBorder="1"/>
    <xf numFmtId="38" fontId="2" fillId="8" borderId="11" xfId="0" applyNumberFormat="1" applyFont="1" applyFill="1" applyBorder="1" applyAlignment="1">
      <alignment/>
    </xf>
    <xf numFmtId="38" fontId="2" fillId="8" borderId="9" xfId="0" applyNumberFormat="1" applyFont="1" applyFill="1" applyBorder="1" applyAlignment="1">
      <alignment horizontal="left"/>
    </xf>
    <xf numFmtId="38" fontId="4" fillId="8" borderId="9" xfId="0" applyNumberFormat="1" applyFont="1" applyFill="1" applyBorder="1" applyAlignment="1">
      <alignment horizontal="left"/>
    </xf>
    <xf numFmtId="38" fontId="2" fillId="8" borderId="3" xfId="0" applyNumberFormat="1" applyFont="1" applyFill="1" applyBorder="1" applyAlignment="1">
      <alignment horizontal="right"/>
    </xf>
    <xf numFmtId="38" fontId="2" fillId="8" borderId="3" xfId="0" applyNumberFormat="1" applyFont="1" applyFill="1" applyBorder="1" applyAlignment="1">
      <alignment horizontal="left"/>
    </xf>
    <xf numFmtId="38" fontId="4" fillId="8" borderId="3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38" fontId="1" fillId="5" borderId="6" xfId="0" applyNumberFormat="1" applyFont="1" applyFill="1" applyBorder="1" applyAlignment="1">
      <alignment horizontal="right"/>
    </xf>
    <xf numFmtId="38" fontId="1" fillId="5" borderId="6" xfId="18" applyNumberFormat="1" applyFont="1" applyFill="1" applyBorder="1" applyAlignment="1">
      <alignment horizontal="right"/>
    </xf>
    <xf numFmtId="38" fontId="1" fillId="5" borderId="6" xfId="18" applyNumberFormat="1" applyFont="1" applyFill="1" applyBorder="1" applyAlignment="1">
      <alignment horizontal="left" indent="1"/>
    </xf>
    <xf numFmtId="0" fontId="1" fillId="5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indent="1"/>
    </xf>
    <xf numFmtId="0" fontId="1" fillId="2" borderId="0" xfId="0" applyFont="1" applyFill="1"/>
    <xf numFmtId="0" fontId="1" fillId="5" borderId="9" xfId="0" applyFont="1" applyFill="1" applyBorder="1" applyAlignment="1">
      <alignment horizontal="left"/>
    </xf>
    <xf numFmtId="38" fontId="2" fillId="5" borderId="9" xfId="0" applyNumberFormat="1" applyFont="1" applyFill="1" applyBorder="1" applyAlignment="1">
      <alignment horizontal="right"/>
    </xf>
    <xf numFmtId="38" fontId="1" fillId="0" borderId="6" xfId="18" applyNumberFormat="1" applyFont="1" applyFill="1" applyBorder="1" applyAlignment="1">
      <alignment horizontal="right"/>
    </xf>
    <xf numFmtId="164" fontId="1" fillId="0" borderId="6" xfId="18" applyNumberFormat="1" applyFont="1" applyFill="1" applyBorder="1" applyAlignment="1">
      <alignment horizontal="left" wrapText="1" indent="1"/>
    </xf>
    <xf numFmtId="0" fontId="1" fillId="0" borderId="6" xfId="20" applyFont="1" applyFill="1" applyBorder="1" applyAlignment="1">
      <alignment horizontal="left" indent="1"/>
      <protection/>
    </xf>
    <xf numFmtId="0" fontId="1" fillId="0" borderId="6" xfId="0" applyFont="1" applyFill="1" applyBorder="1"/>
    <xf numFmtId="38" fontId="1" fillId="0" borderId="5" xfId="0" applyNumberFormat="1" applyFont="1" applyBorder="1" applyAlignment="1">
      <alignment/>
    </xf>
    <xf numFmtId="38" fontId="2" fillId="8" borderId="6" xfId="18" applyNumberFormat="1" applyFont="1" applyFill="1" applyBorder="1" applyAlignment="1">
      <alignment horizontal="right"/>
    </xf>
    <xf numFmtId="38" fontId="2" fillId="8" borderId="6" xfId="0" applyNumberFormat="1" applyFont="1" applyFill="1" applyBorder="1" applyAlignment="1">
      <alignment/>
    </xf>
    <xf numFmtId="38" fontId="1" fillId="8" borderId="6" xfId="0" applyNumberFormat="1" applyFont="1" applyFill="1" applyBorder="1" applyAlignment="1">
      <alignment/>
    </xf>
    <xf numFmtId="0" fontId="1" fillId="8" borderId="11" xfId="0" applyFont="1" applyFill="1" applyBorder="1"/>
    <xf numFmtId="38" fontId="1" fillId="8" borderId="11" xfId="0" applyNumberFormat="1" applyFont="1" applyFill="1" applyBorder="1" applyAlignment="1">
      <alignment/>
    </xf>
    <xf numFmtId="38" fontId="1" fillId="8" borderId="11" xfId="18" applyNumberFormat="1" applyFont="1" applyFill="1" applyBorder="1" applyAlignment="1">
      <alignment horizontal="right"/>
    </xf>
    <xf numFmtId="38" fontId="4" fillId="3" borderId="4" xfId="0" applyNumberFormat="1" applyFont="1" applyFill="1" applyBorder="1" applyAlignment="1">
      <alignment horizontal="right"/>
    </xf>
    <xf numFmtId="38" fontId="4" fillId="4" borderId="4" xfId="18" applyNumberFormat="1" applyFont="1" applyFill="1" applyBorder="1" applyAlignment="1">
      <alignment horizontal="right"/>
    </xf>
    <xf numFmtId="0" fontId="2" fillId="5" borderId="12" xfId="0" applyFont="1" applyFill="1" applyBorder="1" applyAlignment="1">
      <alignment horizontal="left"/>
    </xf>
    <xf numFmtId="38" fontId="1" fillId="5" borderId="12" xfId="0" applyNumberFormat="1" applyFont="1" applyFill="1" applyBorder="1" applyAlignment="1">
      <alignment horizontal="right"/>
    </xf>
    <xf numFmtId="38" fontId="1" fillId="5" borderId="12" xfId="18" applyNumberFormat="1" applyFont="1" applyFill="1" applyBorder="1" applyAlignment="1">
      <alignment horizontal="right"/>
    </xf>
    <xf numFmtId="38" fontId="2" fillId="5" borderId="12" xfId="0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/>
    </xf>
    <xf numFmtId="38" fontId="2" fillId="5" borderId="13" xfId="0" applyNumberFormat="1" applyFont="1" applyFill="1" applyBorder="1" applyAlignment="1">
      <alignment horizontal="right"/>
    </xf>
    <xf numFmtId="38" fontId="2" fillId="6" borderId="3" xfId="0" applyNumberFormat="1" applyFont="1" applyFill="1" applyBorder="1" applyAlignment="1">
      <alignment horizontal="left"/>
    </xf>
    <xf numFmtId="0" fontId="1" fillId="0" borderId="5" xfId="20" applyFont="1" applyFill="1" applyBorder="1" applyAlignment="1">
      <alignment horizontal="left" wrapText="1"/>
      <protection/>
    </xf>
    <xf numFmtId="0" fontId="2" fillId="0" borderId="5" xfId="0" applyFont="1" applyFill="1" applyBorder="1" applyAlignment="1">
      <alignment wrapText="1"/>
    </xf>
    <xf numFmtId="38" fontId="1" fillId="0" borderId="5" xfId="0" applyNumberFormat="1" applyFont="1" applyFill="1" applyBorder="1" applyAlignment="1">
      <alignment horizontal="left" wrapText="1" indent="1"/>
    </xf>
    <xf numFmtId="0" fontId="2" fillId="0" borderId="8" xfId="0" applyFont="1" applyFill="1" applyBorder="1"/>
    <xf numFmtId="0" fontId="1" fillId="0" borderId="8" xfId="0" applyFont="1" applyFill="1" applyBorder="1"/>
    <xf numFmtId="0" fontId="1" fillId="8" borderId="6" xfId="0" applyFont="1" applyFill="1" applyBorder="1" applyAlignment="1">
      <alignment horizontal="left" indent="1"/>
    </xf>
    <xf numFmtId="38" fontId="1" fillId="8" borderId="5" xfId="0" applyNumberFormat="1" applyFont="1" applyFill="1" applyBorder="1" applyAlignment="1">
      <alignment/>
    </xf>
    <xf numFmtId="38" fontId="1" fillId="8" borderId="11" xfId="0" applyNumberFormat="1" applyFont="1" applyFill="1" applyBorder="1" applyAlignment="1">
      <alignment horizontal="left" wrapText="1" indent="1"/>
    </xf>
    <xf numFmtId="38" fontId="2" fillId="8" borderId="3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38" fontId="4" fillId="3" borderId="4" xfId="18" applyNumberFormat="1" applyFont="1" applyFill="1" applyBorder="1" applyAlignment="1">
      <alignment horizontal="right"/>
    </xf>
    <xf numFmtId="38" fontId="2" fillId="5" borderId="7" xfId="0" applyNumberFormat="1" applyFont="1" applyFill="1" applyBorder="1" applyAlignment="1">
      <alignment/>
    </xf>
    <xf numFmtId="38" fontId="1" fillId="5" borderId="7" xfId="0" applyNumberFormat="1" applyFont="1" applyFill="1" applyBorder="1" applyAlignment="1">
      <alignment/>
    </xf>
    <xf numFmtId="38" fontId="2" fillId="5" borderId="7" xfId="0" applyNumberFormat="1" applyFont="1" applyFill="1" applyBorder="1" applyAlignment="1">
      <alignment horizontal="left"/>
    </xf>
    <xf numFmtId="38" fontId="1" fillId="5" borderId="7" xfId="0" applyNumberFormat="1" applyFont="1" applyFill="1" applyBorder="1" applyAlignment="1">
      <alignment horizontal="left" indent="1"/>
    </xf>
    <xf numFmtId="38" fontId="2" fillId="5" borderId="10" xfId="0" applyNumberFormat="1" applyFont="1" applyFill="1" applyBorder="1" applyAlignment="1">
      <alignment horizontal="right"/>
    </xf>
    <xf numFmtId="38" fontId="2" fillId="5" borderId="14" xfId="0" applyNumberFormat="1" applyFont="1" applyFill="1" applyBorder="1" applyAlignment="1">
      <alignment horizontal="right"/>
    </xf>
    <xf numFmtId="38" fontId="2" fillId="0" borderId="5" xfId="18" applyNumberFormat="1" applyFont="1" applyFill="1" applyBorder="1" applyAlignment="1">
      <alignment horizontal="right"/>
    </xf>
    <xf numFmtId="0" fontId="2" fillId="0" borderId="5" xfId="20" applyFont="1" applyFill="1" applyBorder="1" applyAlignment="1">
      <alignment horizontal="left" wrapText="1"/>
      <protection/>
    </xf>
    <xf numFmtId="38" fontId="1" fillId="0" borderId="11" xfId="0" applyNumberFormat="1" applyFont="1" applyFill="1" applyBorder="1" applyAlignment="1">
      <alignment/>
    </xf>
    <xf numFmtId="0" fontId="1" fillId="0" borderId="6" xfId="20" applyFont="1" applyFill="1" applyBorder="1" applyAlignment="1">
      <alignment horizontal="left" wrapText="1" indent="1"/>
      <protection/>
    </xf>
    <xf numFmtId="0" fontId="1" fillId="8" borderId="6" xfId="0" applyFont="1" applyFill="1" applyBorder="1" applyAlignment="1">
      <alignment horizontal="left" wrapText="1" indent="1"/>
    </xf>
    <xf numFmtId="38" fontId="1" fillId="8" borderId="5" xfId="0" applyNumberFormat="1" applyFont="1" applyFill="1" applyBorder="1" applyAlignment="1">
      <alignment horizontal="left" wrapText="1" indent="1"/>
    </xf>
    <xf numFmtId="38" fontId="1" fillId="8" borderId="5" xfId="0" applyNumberFormat="1" applyFont="1" applyFill="1" applyBorder="1" applyAlignment="1">
      <alignment wrapText="1"/>
    </xf>
    <xf numFmtId="38" fontId="2" fillId="8" borderId="5" xfId="0" applyNumberFormat="1" applyFont="1" applyFill="1" applyBorder="1" applyAlignment="1">
      <alignment wrapText="1"/>
    </xf>
    <xf numFmtId="38" fontId="2" fillId="8" borderId="5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/>
    </xf>
    <xf numFmtId="38" fontId="4" fillId="4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3" borderId="6" xfId="18" applyNumberFormat="1" applyFont="1" applyFill="1" applyBorder="1" applyAlignment="1">
      <alignment horizontal="right"/>
    </xf>
    <xf numFmtId="38" fontId="2" fillId="5" borderId="6" xfId="18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indent="2"/>
    </xf>
    <xf numFmtId="38" fontId="2" fillId="5" borderId="8" xfId="18" applyNumberFormat="1" applyFont="1" applyFill="1" applyBorder="1" applyAlignment="1">
      <alignment horizontal="right"/>
    </xf>
    <xf numFmtId="38" fontId="2" fillId="5" borderId="3" xfId="18" applyNumberFormat="1" applyFont="1" applyFill="1" applyBorder="1" applyAlignment="1">
      <alignment horizontal="right"/>
    </xf>
    <xf numFmtId="38" fontId="2" fillId="5" borderId="9" xfId="18" applyNumberFormat="1" applyFont="1" applyFill="1" applyBorder="1" applyAlignment="1">
      <alignment horizontal="right"/>
    </xf>
    <xf numFmtId="38" fontId="2" fillId="6" borderId="4" xfId="0" applyNumberFormat="1" applyFont="1" applyFill="1" applyBorder="1" applyAlignment="1">
      <alignment horizontal="left"/>
    </xf>
    <xf numFmtId="38" fontId="1" fillId="0" borderId="5" xfId="18" applyNumberFormat="1" applyFont="1" applyBorder="1" applyAlignment="1">
      <alignment horizontal="right" wrapText="1"/>
    </xf>
    <xf numFmtId="38" fontId="1" fillId="0" borderId="5" xfId="18" applyNumberFormat="1" applyFont="1" applyFill="1" applyBorder="1" applyAlignment="1">
      <alignment horizontal="right"/>
    </xf>
    <xf numFmtId="38" fontId="1" fillId="0" borderId="11" xfId="18" applyNumberFormat="1" applyFont="1" applyBorder="1" applyAlignment="1">
      <alignment horizontal="right"/>
    </xf>
    <xf numFmtId="38" fontId="3" fillId="0" borderId="5" xfId="18" applyNumberFormat="1" applyFont="1" applyBorder="1" applyAlignment="1">
      <alignment horizontal="right" wrapText="1"/>
    </xf>
    <xf numFmtId="38" fontId="1" fillId="0" borderId="5" xfId="0" applyNumberFormat="1" applyFont="1" applyFill="1" applyBorder="1" applyAlignment="1">
      <alignment horizontal="left"/>
    </xf>
    <xf numFmtId="0" fontId="1" fillId="0" borderId="0" xfId="0" applyFont="1" applyBorder="1"/>
    <xf numFmtId="38" fontId="1" fillId="0" borderId="0" xfId="0" applyNumberFormat="1" applyFont="1" applyBorder="1" applyAlignment="1">
      <alignment horizontal="right"/>
    </xf>
    <xf numFmtId="38" fontId="1" fillId="5" borderId="11" xfId="0" applyNumberFormat="1" applyFont="1" applyFill="1" applyBorder="1" applyAlignment="1">
      <alignment horizontal="right"/>
    </xf>
    <xf numFmtId="38" fontId="1" fillId="5" borderId="11" xfId="18" applyNumberFormat="1" applyFont="1" applyFill="1" applyBorder="1" applyAlignment="1">
      <alignment horizontal="right"/>
    </xf>
    <xf numFmtId="38" fontId="2" fillId="7" borderId="9" xfId="0" applyNumberFormat="1" applyFont="1" applyFill="1" applyBorder="1" applyAlignment="1">
      <alignment horizontal="left"/>
    </xf>
    <xf numFmtId="38" fontId="4" fillId="7" borderId="9" xfId="0" applyNumberFormat="1" applyFont="1" applyFill="1" applyBorder="1" applyAlignment="1">
      <alignment horizontal="left"/>
    </xf>
    <xf numFmtId="38" fontId="2" fillId="8" borderId="15" xfId="0" applyNumberFormat="1" applyFont="1" applyFill="1" applyBorder="1" applyAlignment="1">
      <alignment horizontal="right"/>
    </xf>
    <xf numFmtId="38" fontId="2" fillId="8" borderId="15" xfId="18" applyNumberFormat="1" applyFont="1" applyFill="1" applyBorder="1" applyAlignment="1">
      <alignment horizontal="right"/>
    </xf>
    <xf numFmtId="38" fontId="1" fillId="8" borderId="5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right"/>
    </xf>
    <xf numFmtId="38" fontId="1" fillId="8" borderId="11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right"/>
    </xf>
    <xf numFmtId="0" fontId="2" fillId="8" borderId="5" xfId="0" applyFont="1" applyFill="1" applyBorder="1"/>
    <xf numFmtId="38" fontId="2" fillId="8" borderId="8" xfId="18" applyNumberFormat="1" applyFont="1" applyFill="1" applyBorder="1" applyAlignment="1">
      <alignment horizontal="right"/>
    </xf>
    <xf numFmtId="38" fontId="1" fillId="0" borderId="11" xfId="0" applyNumberFormat="1" applyFont="1" applyBorder="1" applyAlignment="1">
      <alignment horizontal="left" indent="1"/>
    </xf>
    <xf numFmtId="38" fontId="3" fillId="0" borderId="11" xfId="18" applyNumberFormat="1" applyFont="1" applyBorder="1" applyAlignment="1">
      <alignment horizontal="right"/>
    </xf>
    <xf numFmtId="38" fontId="4" fillId="4" borderId="3" xfId="18" applyNumberFormat="1" applyFont="1" applyFill="1" applyBorder="1" applyAlignment="1">
      <alignment horizontal="right"/>
    </xf>
    <xf numFmtId="0" fontId="1" fillId="0" borderId="5" xfId="20" applyFont="1" applyFill="1" applyBorder="1" applyAlignment="1">
      <alignment horizontal="left"/>
      <protection/>
    </xf>
    <xf numFmtId="0" fontId="2" fillId="0" borderId="2" xfId="0" applyFont="1" applyBorder="1"/>
    <xf numFmtId="0" fontId="1" fillId="0" borderId="2" xfId="0" applyFont="1" applyFill="1" applyBorder="1"/>
    <xf numFmtId="38" fontId="2" fillId="0" borderId="2" xfId="18" applyNumberFormat="1" applyFont="1" applyFill="1" applyBorder="1" applyAlignment="1">
      <alignment horizontal="right"/>
    </xf>
    <xf numFmtId="0" fontId="1" fillId="0" borderId="2" xfId="0" applyFont="1" applyBorder="1"/>
    <xf numFmtId="38" fontId="1" fillId="0" borderId="2" xfId="18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Fill="1" applyBorder="1"/>
    <xf numFmtId="38" fontId="1" fillId="0" borderId="0" xfId="0" applyNumberFormat="1" applyFont="1" applyFill="1" applyBorder="1"/>
    <xf numFmtId="0" fontId="1" fillId="0" borderId="0" xfId="0" applyFont="1" applyFill="1" applyBorder="1"/>
    <xf numFmtId="3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18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325"/>
  <sheetViews>
    <sheetView tabSelected="1" zoomScale="75" zoomScaleNormal="75" zoomScaleSheetLayoutView="70" workbookViewId="0" topLeftCell="A1">
      <pane xSplit="3" ySplit="4" topLeftCell="D5" activePane="bottomRight" state="frozen"/>
      <selection pane="topLeft" activeCell="U106" sqref="U106"/>
      <selection pane="topRight" activeCell="U106" sqref="U106"/>
      <selection pane="bottomLeft" activeCell="U106" sqref="U106"/>
      <selection pane="bottomRight" activeCell="B1" sqref="B1"/>
    </sheetView>
  </sheetViews>
  <sheetFormatPr defaultColWidth="9.140625" defaultRowHeight="12.75"/>
  <cols>
    <col min="1" max="1" width="3.421875" style="1" customWidth="1"/>
    <col min="2" max="2" width="66.421875" style="163" bestFit="1" customWidth="1"/>
    <col min="3" max="3" width="1.1484375" style="163" customWidth="1"/>
    <col min="4" max="4" width="18.57421875" style="7" bestFit="1" customWidth="1"/>
    <col min="5" max="5" width="16.7109375" style="7" customWidth="1"/>
    <col min="6" max="6" width="16.7109375" style="7" hidden="1" customWidth="1"/>
    <col min="7" max="8" width="16.7109375" style="7" customWidth="1"/>
    <col min="9" max="9" width="16.7109375" style="7" hidden="1" customWidth="1"/>
    <col min="10" max="11" width="16.7109375" style="7" customWidth="1"/>
    <col min="12" max="12" width="16.7109375" style="7" hidden="1" customWidth="1"/>
    <col min="13" max="13" width="16.7109375" style="7" customWidth="1"/>
    <col min="14" max="14" width="16.7109375" style="7" hidden="1" customWidth="1"/>
    <col min="15" max="15" width="16.7109375" style="6" customWidth="1"/>
    <col min="16" max="16" width="18.57421875" style="7" bestFit="1" customWidth="1"/>
    <col min="17" max="17" width="14.8515625" style="1" customWidth="1"/>
    <col min="18" max="16384" width="9.140625" style="1" customWidth="1"/>
  </cols>
  <sheetData>
    <row r="1" spans="2:16" ht="15.75">
      <c r="B1" s="2" t="s">
        <v>0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P1" s="5"/>
    </row>
    <row r="2" spans="2:16" ht="15.75">
      <c r="B2" s="3"/>
      <c r="C2" s="3"/>
      <c r="N2" s="8"/>
      <c r="O2" s="9"/>
      <c r="P2" s="10"/>
    </row>
    <row r="3" spans="2:16" ht="78.75">
      <c r="B3" s="3"/>
      <c r="C3" s="3"/>
      <c r="D3" s="11" t="s">
        <v>1</v>
      </c>
      <c r="E3" s="11" t="s">
        <v>2</v>
      </c>
      <c r="F3" s="11" t="s">
        <v>3</v>
      </c>
      <c r="G3" s="12" t="s">
        <v>4</v>
      </c>
      <c r="H3" s="11" t="s">
        <v>5</v>
      </c>
      <c r="I3" s="13" t="s">
        <v>6</v>
      </c>
      <c r="J3" s="12" t="s">
        <v>7</v>
      </c>
      <c r="K3" s="11" t="s">
        <v>8</v>
      </c>
      <c r="L3" s="14" t="s">
        <v>9</v>
      </c>
      <c r="M3" s="14" t="s">
        <v>10</v>
      </c>
      <c r="N3" s="12" t="s">
        <v>11</v>
      </c>
      <c r="O3" s="14" t="s">
        <v>12</v>
      </c>
      <c r="P3" s="11" t="s">
        <v>13</v>
      </c>
    </row>
    <row r="4" spans="2:17" ht="13.5" customHeight="1"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6"/>
      <c r="Q4" s="18"/>
    </row>
    <row r="5" spans="1:17" s="26" customFormat="1" ht="15.75">
      <c r="A5" s="19" t="s">
        <v>14</v>
      </c>
      <c r="B5" s="20" t="s">
        <v>15</v>
      </c>
      <c r="C5" s="20"/>
      <c r="D5" s="21">
        <v>2554592</v>
      </c>
      <c r="E5" s="22"/>
      <c r="F5" s="22"/>
      <c r="G5" s="22"/>
      <c r="H5" s="23"/>
      <c r="I5" s="23"/>
      <c r="J5" s="23"/>
      <c r="K5" s="23"/>
      <c r="L5" s="23"/>
      <c r="M5" s="23"/>
      <c r="N5" s="23"/>
      <c r="O5" s="22"/>
      <c r="P5" s="24">
        <f aca="true" t="shared" si="0" ref="P5:P12">ROUND(SUM(D5:O5),0)</f>
        <v>2554592</v>
      </c>
      <c r="Q5" s="25"/>
    </row>
    <row r="6" spans="1:17" s="26" customFormat="1" ht="15.75">
      <c r="A6" s="19"/>
      <c r="B6" s="27" t="s">
        <v>16</v>
      </c>
      <c r="C6" s="27"/>
      <c r="D6" s="28"/>
      <c r="E6" s="28"/>
      <c r="F6" s="28"/>
      <c r="G6" s="28"/>
      <c r="H6" s="29"/>
      <c r="I6" s="29"/>
      <c r="J6" s="29"/>
      <c r="K6" s="29"/>
      <c r="L6" s="29"/>
      <c r="M6" s="29"/>
      <c r="N6" s="29"/>
      <c r="O6" s="28"/>
      <c r="P6" s="30"/>
      <c r="Q6" s="25"/>
    </row>
    <row r="7" spans="1:17" s="26" customFormat="1" ht="15.75">
      <c r="A7" s="19"/>
      <c r="B7" s="31"/>
      <c r="C7" s="32"/>
      <c r="D7" s="33"/>
      <c r="E7" s="28"/>
      <c r="F7" s="28"/>
      <c r="G7" s="28"/>
      <c r="H7" s="29"/>
      <c r="I7" s="29"/>
      <c r="J7" s="29"/>
      <c r="K7" s="29"/>
      <c r="L7" s="29"/>
      <c r="M7" s="29"/>
      <c r="N7" s="29"/>
      <c r="O7" s="28"/>
      <c r="P7" s="30"/>
      <c r="Q7" s="25"/>
    </row>
    <row r="8" spans="1:17" s="26" customFormat="1" ht="15.75">
      <c r="A8" s="19"/>
      <c r="B8" s="34" t="s">
        <v>17</v>
      </c>
      <c r="C8" s="32"/>
      <c r="D8" s="33"/>
      <c r="E8" s="28"/>
      <c r="F8" s="28"/>
      <c r="G8" s="28"/>
      <c r="H8" s="29"/>
      <c r="I8" s="29"/>
      <c r="J8" s="29"/>
      <c r="K8" s="29"/>
      <c r="L8" s="29"/>
      <c r="M8" s="29"/>
      <c r="N8" s="29"/>
      <c r="O8" s="28"/>
      <c r="P8" s="30"/>
      <c r="Q8" s="25"/>
    </row>
    <row r="9" spans="1:17" s="26" customFormat="1" ht="15.75">
      <c r="A9" s="19"/>
      <c r="B9" s="35" t="s">
        <v>18</v>
      </c>
      <c r="C9" s="30"/>
      <c r="D9" s="28">
        <v>-2740</v>
      </c>
      <c r="E9" s="28"/>
      <c r="F9" s="28"/>
      <c r="G9" s="28"/>
      <c r="H9" s="29"/>
      <c r="I9" s="29"/>
      <c r="J9" s="29"/>
      <c r="K9" s="29"/>
      <c r="L9" s="29"/>
      <c r="M9" s="29"/>
      <c r="N9" s="29"/>
      <c r="O9" s="28"/>
      <c r="P9" s="30">
        <f t="shared" si="0"/>
        <v>-2740</v>
      </c>
      <c r="Q9" s="25"/>
    </row>
    <row r="10" spans="1:17" s="26" customFormat="1" ht="15.75">
      <c r="A10" s="19"/>
      <c r="B10" s="36"/>
      <c r="C10" s="30"/>
      <c r="D10" s="28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7"/>
      <c r="P10" s="39"/>
      <c r="Q10" s="25"/>
    </row>
    <row r="11" spans="1:17" s="26" customFormat="1" ht="15.75">
      <c r="A11" s="19"/>
      <c r="B11" s="40" t="s">
        <v>19</v>
      </c>
      <c r="C11" s="40"/>
      <c r="D11" s="41">
        <f aca="true" t="shared" si="1" ref="D11:O11">ROUND(SUM(D6:D10),0)</f>
        <v>-2740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0"/>
        <v>-2740</v>
      </c>
      <c r="Q11" s="25"/>
    </row>
    <row r="12" spans="1:17" s="26" customFormat="1" ht="15.75">
      <c r="A12" s="19"/>
      <c r="B12" s="42" t="s">
        <v>20</v>
      </c>
      <c r="C12" s="42"/>
      <c r="D12" s="41">
        <f aca="true" t="shared" si="2" ref="D12:O12">ROUND(SUM(D5+D11),0)</f>
        <v>2551852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 t="shared" si="2"/>
        <v>0</v>
      </c>
      <c r="O12" s="41">
        <f t="shared" si="2"/>
        <v>0</v>
      </c>
      <c r="P12" s="41">
        <f t="shared" si="0"/>
        <v>2551852</v>
      </c>
      <c r="Q12" s="25"/>
    </row>
    <row r="13" spans="2:16" ht="15.75">
      <c r="B13" s="43" t="s">
        <v>19</v>
      </c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2:16" ht="15.75">
      <c r="B14" s="46" t="s">
        <v>16</v>
      </c>
      <c r="C14" s="47">
        <f>IF(D14&gt;0,D14,0)</f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50"/>
    </row>
    <row r="15" spans="2:16" ht="15.75">
      <c r="B15" s="51" t="s">
        <v>21</v>
      </c>
      <c r="C15" s="47"/>
      <c r="D15" s="52">
        <v>341132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5">
        <f>ROUND(SUM(D15:O15),0)</f>
        <v>341132</v>
      </c>
    </row>
    <row r="16" spans="2:16" ht="15.75">
      <c r="B16" s="56" t="s">
        <v>22</v>
      </c>
      <c r="C16" s="47"/>
      <c r="D16" s="52">
        <f>-70872</f>
        <v>-70872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5">
        <f aca="true" t="shared" si="3" ref="P16">ROUND(SUM(D16:O16),0)</f>
        <v>-70872</v>
      </c>
    </row>
    <row r="17" spans="2:16" ht="15.75">
      <c r="B17" s="56"/>
      <c r="C17" s="47"/>
      <c r="D17" s="52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5"/>
    </row>
    <row r="18" spans="2:16" ht="15.75">
      <c r="B18" s="59" t="s">
        <v>23</v>
      </c>
      <c r="C18" s="47">
        <f>IF(D18&gt;0,D18,0)</f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5"/>
    </row>
    <row r="19" spans="2:16" ht="15.75">
      <c r="B19" s="60"/>
      <c r="C19" s="4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5"/>
    </row>
    <row r="20" spans="2:16" ht="15.75">
      <c r="B20" s="59" t="s">
        <v>24</v>
      </c>
      <c r="C20" s="47">
        <f>IF(D20&gt;0,D20,0)</f>
        <v>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5"/>
    </row>
    <row r="21" spans="2:16" ht="15.75">
      <c r="B21" s="57"/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5"/>
    </row>
    <row r="22" spans="2:17" ht="15.75">
      <c r="B22" s="61" t="s">
        <v>25</v>
      </c>
      <c r="C22" s="62"/>
      <c r="D22" s="63">
        <f aca="true" t="shared" si="4" ref="D22:P22">ROUND(SUM(D14:D21),0)</f>
        <v>270260</v>
      </c>
      <c r="E22" s="63">
        <f t="shared" si="4"/>
        <v>0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63">
        <f t="shared" si="4"/>
        <v>0</v>
      </c>
      <c r="N22" s="63">
        <f t="shared" si="4"/>
        <v>0</v>
      </c>
      <c r="O22" s="63">
        <f t="shared" si="4"/>
        <v>0</v>
      </c>
      <c r="P22" s="63">
        <f t="shared" si="4"/>
        <v>270260</v>
      </c>
      <c r="Q22" s="64">
        <f>SUM(D22:O22)-P22</f>
        <v>0</v>
      </c>
    </row>
    <row r="23" spans="2:16" ht="15" customHeight="1">
      <c r="B23" s="61" t="s">
        <v>26</v>
      </c>
      <c r="C23" s="62"/>
      <c r="D23" s="65">
        <f aca="true" t="shared" si="5" ref="D23:P23">ROUND(D12+D22,0)</f>
        <v>2822112</v>
      </c>
      <c r="E23" s="65">
        <f t="shared" si="5"/>
        <v>0</v>
      </c>
      <c r="F23" s="65">
        <f t="shared" si="5"/>
        <v>0</v>
      </c>
      <c r="G23" s="65">
        <f t="shared" si="5"/>
        <v>0</v>
      </c>
      <c r="H23" s="65">
        <f t="shared" si="5"/>
        <v>0</v>
      </c>
      <c r="I23" s="65">
        <f t="shared" si="5"/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5">
        <f t="shared" si="5"/>
        <v>0</v>
      </c>
      <c r="P23" s="65">
        <f t="shared" si="5"/>
        <v>2822112</v>
      </c>
    </row>
    <row r="24" spans="2:16" ht="15.75">
      <c r="B24" s="66" t="s">
        <v>27</v>
      </c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2:16" ht="15.75" hidden="1">
      <c r="B25" s="70" t="s">
        <v>16</v>
      </c>
      <c r="C25" s="71"/>
      <c r="D25" s="72"/>
      <c r="E25" s="73"/>
      <c r="F25" s="72"/>
      <c r="G25" s="73"/>
      <c r="H25" s="73"/>
      <c r="I25" s="73"/>
      <c r="J25" s="73"/>
      <c r="K25" s="73"/>
      <c r="L25" s="73"/>
      <c r="M25" s="73"/>
      <c r="N25" s="73"/>
      <c r="O25" s="74"/>
      <c r="P25" s="69"/>
    </row>
    <row r="26" spans="2:16" ht="15.75" hidden="1">
      <c r="B26" s="75"/>
      <c r="C26" s="71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69">
        <f aca="true" t="shared" si="6" ref="P26:P36">ROUND(SUM(D26:O26),0)</f>
        <v>0</v>
      </c>
    </row>
    <row r="27" spans="2:16" ht="15.75" hidden="1">
      <c r="B27" s="75"/>
      <c r="C27" s="71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69">
        <f t="shared" si="6"/>
        <v>0</v>
      </c>
    </row>
    <row r="28" spans="2:16" ht="15.75" hidden="1">
      <c r="B28" s="75"/>
      <c r="C28" s="71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69">
        <f t="shared" si="6"/>
        <v>0</v>
      </c>
    </row>
    <row r="29" spans="2:16" ht="15.75" hidden="1">
      <c r="B29" s="70" t="s">
        <v>23</v>
      </c>
      <c r="C29" s="71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69"/>
    </row>
    <row r="30" spans="2:16" ht="15.75" hidden="1">
      <c r="B30" s="75"/>
      <c r="C30" s="71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9">
        <f t="shared" si="6"/>
        <v>0</v>
      </c>
    </row>
    <row r="31" spans="2:16" ht="15.75" hidden="1">
      <c r="B31" s="75"/>
      <c r="C31" s="71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69">
        <f t="shared" si="6"/>
        <v>0</v>
      </c>
    </row>
    <row r="32" spans="2:16" ht="15.75" hidden="1">
      <c r="B32" s="75"/>
      <c r="C32" s="71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69">
        <f t="shared" si="6"/>
        <v>0</v>
      </c>
    </row>
    <row r="33" spans="2:16" ht="15.75" hidden="1">
      <c r="B33" s="66" t="s">
        <v>24</v>
      </c>
      <c r="C33" s="71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69"/>
    </row>
    <row r="34" spans="2:16" ht="15.75" hidden="1">
      <c r="B34" s="66"/>
      <c r="C34" s="71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69">
        <f t="shared" si="6"/>
        <v>0</v>
      </c>
    </row>
    <row r="35" spans="2:16" ht="15.75" hidden="1">
      <c r="B35" s="66"/>
      <c r="C35" s="78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69">
        <f t="shared" si="6"/>
        <v>0</v>
      </c>
    </row>
    <row r="36" spans="2:16" ht="15.75" hidden="1">
      <c r="B36" s="79"/>
      <c r="C36" s="78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69">
        <f t="shared" si="6"/>
        <v>0</v>
      </c>
    </row>
    <row r="37" spans="2:16" ht="15.75">
      <c r="B37" s="80" t="s">
        <v>28</v>
      </c>
      <c r="C37" s="81"/>
      <c r="D37" s="82">
        <f>ROUND(SUM(D24:D36),0)</f>
        <v>0</v>
      </c>
      <c r="E37" s="82">
        <f aca="true" t="shared" si="7" ref="E37:O37">ROUND(SUM(E24:E36),0)</f>
        <v>0</v>
      </c>
      <c r="F37" s="82">
        <f t="shared" si="7"/>
        <v>0</v>
      </c>
      <c r="G37" s="82">
        <f t="shared" si="7"/>
        <v>0</v>
      </c>
      <c r="H37" s="82">
        <f t="shared" si="7"/>
        <v>0</v>
      </c>
      <c r="I37" s="82">
        <f t="shared" si="7"/>
        <v>0</v>
      </c>
      <c r="J37" s="82">
        <f t="shared" si="7"/>
        <v>0</v>
      </c>
      <c r="K37" s="82">
        <f t="shared" si="7"/>
        <v>0</v>
      </c>
      <c r="L37" s="82">
        <f t="shared" si="7"/>
        <v>0</v>
      </c>
      <c r="M37" s="82">
        <f t="shared" si="7"/>
        <v>0</v>
      </c>
      <c r="N37" s="82">
        <f t="shared" si="7"/>
        <v>0</v>
      </c>
      <c r="O37" s="82">
        <f t="shared" si="7"/>
        <v>0</v>
      </c>
      <c r="P37" s="82">
        <f aca="true" t="shared" si="8" ref="P37">ROUND(SUM(P25:P36),0)</f>
        <v>0</v>
      </c>
    </row>
    <row r="38" spans="2:16" s="26" customFormat="1" ht="15.75">
      <c r="B38" s="83" t="s">
        <v>29</v>
      </c>
      <c r="C38" s="84"/>
      <c r="D38" s="82">
        <f aca="true" t="shared" si="9" ref="D38:P38">ROUND(D12+D22+D37,0)</f>
        <v>2822112</v>
      </c>
      <c r="E38" s="82">
        <f t="shared" si="9"/>
        <v>0</v>
      </c>
      <c r="F38" s="82">
        <f t="shared" si="9"/>
        <v>0</v>
      </c>
      <c r="G38" s="82">
        <f t="shared" si="9"/>
        <v>0</v>
      </c>
      <c r="H38" s="82">
        <f t="shared" si="9"/>
        <v>0</v>
      </c>
      <c r="I38" s="82">
        <f t="shared" si="9"/>
        <v>0</v>
      </c>
      <c r="J38" s="82">
        <f t="shared" si="9"/>
        <v>0</v>
      </c>
      <c r="K38" s="82">
        <f t="shared" si="9"/>
        <v>0</v>
      </c>
      <c r="L38" s="82">
        <f t="shared" si="9"/>
        <v>0</v>
      </c>
      <c r="M38" s="82">
        <f t="shared" si="9"/>
        <v>0</v>
      </c>
      <c r="N38" s="82">
        <f t="shared" si="9"/>
        <v>0</v>
      </c>
      <c r="O38" s="82">
        <f t="shared" si="9"/>
        <v>0</v>
      </c>
      <c r="P38" s="82">
        <f t="shared" si="9"/>
        <v>2822112</v>
      </c>
    </row>
    <row r="39" spans="2:17" s="26" customFormat="1" ht="12.75" customHeight="1"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25"/>
    </row>
    <row r="40" spans="1:16" ht="15.75">
      <c r="A40" s="19" t="s">
        <v>30</v>
      </c>
      <c r="B40" s="20" t="s">
        <v>31</v>
      </c>
      <c r="C40" s="20"/>
      <c r="D40" s="21">
        <v>322230</v>
      </c>
      <c r="E40" s="22"/>
      <c r="F40" s="22"/>
      <c r="G40" s="22"/>
      <c r="H40" s="23"/>
      <c r="I40" s="23"/>
      <c r="J40" s="23"/>
      <c r="K40" s="23"/>
      <c r="L40" s="23"/>
      <c r="M40" s="23"/>
      <c r="N40" s="23"/>
      <c r="O40" s="22"/>
      <c r="P40" s="24">
        <f aca="true" t="shared" si="10" ref="P40:P45">ROUND(SUM(D40:O40),0)</f>
        <v>322230</v>
      </c>
    </row>
    <row r="41" spans="1:16" ht="15.75">
      <c r="A41" s="19"/>
      <c r="B41" s="88" t="s">
        <v>23</v>
      </c>
      <c r="C41" s="89"/>
      <c r="D41" s="90"/>
      <c r="E41" s="90"/>
      <c r="F41" s="90"/>
      <c r="G41" s="90"/>
      <c r="H41" s="91"/>
      <c r="I41" s="91"/>
      <c r="J41" s="91"/>
      <c r="K41" s="91"/>
      <c r="L41" s="91"/>
      <c r="M41" s="91"/>
      <c r="N41" s="91"/>
      <c r="O41" s="90"/>
      <c r="P41" s="30"/>
    </row>
    <row r="42" spans="1:16" ht="15.75">
      <c r="A42" s="19"/>
      <c r="B42" s="92" t="s">
        <v>18</v>
      </c>
      <c r="C42" s="93"/>
      <c r="D42" s="90">
        <v>-229</v>
      </c>
      <c r="E42" s="90"/>
      <c r="F42" s="90"/>
      <c r="G42" s="90"/>
      <c r="H42" s="91"/>
      <c r="I42" s="91"/>
      <c r="J42" s="91"/>
      <c r="K42" s="91"/>
      <c r="L42" s="91"/>
      <c r="M42" s="91"/>
      <c r="N42" s="91"/>
      <c r="O42" s="90"/>
      <c r="P42" s="39">
        <f t="shared" si="10"/>
        <v>-229</v>
      </c>
    </row>
    <row r="43" spans="1:16" ht="15.75">
      <c r="A43" s="19"/>
      <c r="B43" s="94"/>
      <c r="C43" s="93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7"/>
      <c r="P43" s="39"/>
    </row>
    <row r="44" spans="1:16" ht="15.75">
      <c r="A44" s="19"/>
      <c r="B44" s="40" t="s">
        <v>19</v>
      </c>
      <c r="C44" s="42"/>
      <c r="D44" s="41">
        <f aca="true" t="shared" si="11" ref="D44:O44">ROUND(SUM(D41:D43),0)</f>
        <v>-229</v>
      </c>
      <c r="E44" s="41">
        <f t="shared" si="11"/>
        <v>0</v>
      </c>
      <c r="F44" s="41">
        <f t="shared" si="11"/>
        <v>0</v>
      </c>
      <c r="G44" s="41">
        <f t="shared" si="11"/>
        <v>0</v>
      </c>
      <c r="H44" s="41">
        <f t="shared" si="11"/>
        <v>0</v>
      </c>
      <c r="I44" s="41">
        <f t="shared" si="11"/>
        <v>0</v>
      </c>
      <c r="J44" s="41">
        <f t="shared" si="11"/>
        <v>0</v>
      </c>
      <c r="K44" s="41">
        <f t="shared" si="11"/>
        <v>0</v>
      </c>
      <c r="L44" s="41">
        <f t="shared" si="11"/>
        <v>0</v>
      </c>
      <c r="M44" s="41">
        <f t="shared" si="11"/>
        <v>0</v>
      </c>
      <c r="N44" s="41">
        <f t="shared" si="11"/>
        <v>0</v>
      </c>
      <c r="O44" s="41">
        <f t="shared" si="11"/>
        <v>0</v>
      </c>
      <c r="P44" s="41">
        <f t="shared" si="10"/>
        <v>-229</v>
      </c>
    </row>
    <row r="45" spans="1:16" ht="15.75">
      <c r="A45" s="95"/>
      <c r="B45" s="40" t="s">
        <v>20</v>
      </c>
      <c r="C45" s="96"/>
      <c r="D45" s="97">
        <f aca="true" t="shared" si="12" ref="D45:O45">ROUND(SUM(D40+D44),0)</f>
        <v>322001</v>
      </c>
      <c r="E45" s="97">
        <f t="shared" si="12"/>
        <v>0</v>
      </c>
      <c r="F45" s="97">
        <f t="shared" si="12"/>
        <v>0</v>
      </c>
      <c r="G45" s="97">
        <f t="shared" si="12"/>
        <v>0</v>
      </c>
      <c r="H45" s="97">
        <f t="shared" si="12"/>
        <v>0</v>
      </c>
      <c r="I45" s="97">
        <f t="shared" si="12"/>
        <v>0</v>
      </c>
      <c r="J45" s="97">
        <f t="shared" si="12"/>
        <v>0</v>
      </c>
      <c r="K45" s="97">
        <f t="shared" si="12"/>
        <v>0</v>
      </c>
      <c r="L45" s="97">
        <f t="shared" si="12"/>
        <v>0</v>
      </c>
      <c r="M45" s="97">
        <f t="shared" si="12"/>
        <v>0</v>
      </c>
      <c r="N45" s="97">
        <f t="shared" si="12"/>
        <v>0</v>
      </c>
      <c r="O45" s="97">
        <f t="shared" si="12"/>
        <v>0</v>
      </c>
      <c r="P45" s="97">
        <f t="shared" si="10"/>
        <v>322001</v>
      </c>
    </row>
    <row r="46" spans="2:16" ht="15.75">
      <c r="B46" s="43" t="s">
        <v>19</v>
      </c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 ht="15.75">
      <c r="B47" s="46" t="s">
        <v>16</v>
      </c>
      <c r="C47" s="47">
        <f>IF(D47&gt;0,D47,0)</f>
        <v>0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50"/>
    </row>
    <row r="48" spans="2:16" ht="15.75">
      <c r="B48" s="51" t="s">
        <v>21</v>
      </c>
      <c r="C48" s="47"/>
      <c r="D48" s="98">
        <v>4182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5">
        <f aca="true" t="shared" si="13" ref="P48:P51">ROUND(SUM(D48:O48),0)</f>
        <v>4182</v>
      </c>
    </row>
    <row r="49" spans="2:16" ht="15.75">
      <c r="B49" s="99"/>
      <c r="C49" s="47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5"/>
    </row>
    <row r="50" spans="2:16" ht="15.75">
      <c r="B50" s="59" t="s">
        <v>23</v>
      </c>
      <c r="C50" s="47">
        <f>IF(D50&gt;0,D50,0)</f>
        <v>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5"/>
    </row>
    <row r="51" spans="2:16" ht="15.75">
      <c r="B51" s="100" t="s">
        <v>32</v>
      </c>
      <c r="C51" s="47"/>
      <c r="D51" s="57">
        <v>527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5">
        <f t="shared" si="13"/>
        <v>527</v>
      </c>
    </row>
    <row r="52" spans="2:16" ht="15.75">
      <c r="B52" s="101"/>
      <c r="C52" s="4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5"/>
    </row>
    <row r="53" spans="2:16" ht="15.75">
      <c r="B53" s="59" t="s">
        <v>24</v>
      </c>
      <c r="C53" s="102">
        <f>IF(D53&gt;0,D53,0)</f>
        <v>0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5"/>
    </row>
    <row r="54" spans="2:16" ht="15.7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5"/>
    </row>
    <row r="55" spans="2:17" ht="15.75">
      <c r="B55" s="61" t="s">
        <v>25</v>
      </c>
      <c r="C55" s="62"/>
      <c r="D55" s="63">
        <f aca="true" t="shared" si="14" ref="D55:P55">ROUND(SUM(D47:D54),0)</f>
        <v>4709</v>
      </c>
      <c r="E55" s="63">
        <f t="shared" si="14"/>
        <v>0</v>
      </c>
      <c r="F55" s="63">
        <f t="shared" si="14"/>
        <v>0</v>
      </c>
      <c r="G55" s="63">
        <f t="shared" si="14"/>
        <v>0</v>
      </c>
      <c r="H55" s="63">
        <f t="shared" si="14"/>
        <v>0</v>
      </c>
      <c r="I55" s="63">
        <f t="shared" si="14"/>
        <v>0</v>
      </c>
      <c r="J55" s="63">
        <f t="shared" si="14"/>
        <v>0</v>
      </c>
      <c r="K55" s="63">
        <f t="shared" si="14"/>
        <v>0</v>
      </c>
      <c r="L55" s="63">
        <f t="shared" si="14"/>
        <v>0</v>
      </c>
      <c r="M55" s="63">
        <f t="shared" si="14"/>
        <v>0</v>
      </c>
      <c r="N55" s="63">
        <f t="shared" si="14"/>
        <v>0</v>
      </c>
      <c r="O55" s="63">
        <f t="shared" si="14"/>
        <v>0</v>
      </c>
      <c r="P55" s="63">
        <f t="shared" si="14"/>
        <v>4709</v>
      </c>
      <c r="Q55" s="64">
        <f>SUM(D55:O55)-P55</f>
        <v>0</v>
      </c>
    </row>
    <row r="56" spans="2:16" ht="15.75">
      <c r="B56" s="61" t="s">
        <v>26</v>
      </c>
      <c r="C56" s="62"/>
      <c r="D56" s="65">
        <f aca="true" t="shared" si="15" ref="D56:P56">ROUND(D45+D55,0)</f>
        <v>326710</v>
      </c>
      <c r="E56" s="65">
        <f t="shared" si="15"/>
        <v>0</v>
      </c>
      <c r="F56" s="65">
        <f t="shared" si="15"/>
        <v>0</v>
      </c>
      <c r="G56" s="65">
        <f t="shared" si="15"/>
        <v>0</v>
      </c>
      <c r="H56" s="65">
        <f t="shared" si="15"/>
        <v>0</v>
      </c>
      <c r="I56" s="65">
        <f t="shared" si="15"/>
        <v>0</v>
      </c>
      <c r="J56" s="65">
        <f t="shared" si="15"/>
        <v>0</v>
      </c>
      <c r="K56" s="65">
        <f t="shared" si="15"/>
        <v>0</v>
      </c>
      <c r="L56" s="65">
        <f t="shared" si="15"/>
        <v>0</v>
      </c>
      <c r="M56" s="65">
        <f t="shared" si="15"/>
        <v>0</v>
      </c>
      <c r="N56" s="65">
        <f t="shared" si="15"/>
        <v>0</v>
      </c>
      <c r="O56" s="65">
        <f t="shared" si="15"/>
        <v>0</v>
      </c>
      <c r="P56" s="65">
        <f t="shared" si="15"/>
        <v>326710</v>
      </c>
    </row>
    <row r="57" spans="2:16" ht="15.75">
      <c r="B57" s="66" t="s">
        <v>27</v>
      </c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9"/>
    </row>
    <row r="58" spans="2:16" ht="15.75" hidden="1">
      <c r="B58" s="70" t="s">
        <v>16</v>
      </c>
      <c r="C58" s="71"/>
      <c r="D58" s="72"/>
      <c r="E58" s="73"/>
      <c r="F58" s="72"/>
      <c r="G58" s="73"/>
      <c r="H58" s="73"/>
      <c r="I58" s="73"/>
      <c r="J58" s="73"/>
      <c r="K58" s="73"/>
      <c r="L58" s="73"/>
      <c r="M58" s="73"/>
      <c r="N58" s="73"/>
      <c r="O58" s="74"/>
      <c r="P58" s="103"/>
    </row>
    <row r="59" spans="2:16" ht="15.75" hidden="1">
      <c r="B59" s="71"/>
      <c r="C59" s="71"/>
      <c r="D59" s="72"/>
      <c r="E59" s="73"/>
      <c r="F59" s="72"/>
      <c r="G59" s="73"/>
      <c r="H59" s="73"/>
      <c r="I59" s="73"/>
      <c r="J59" s="73"/>
      <c r="K59" s="73"/>
      <c r="L59" s="73"/>
      <c r="M59" s="73"/>
      <c r="N59" s="73"/>
      <c r="O59" s="74"/>
      <c r="P59" s="103">
        <f aca="true" t="shared" si="16" ref="P59:P69">ROUND(SUM(D59:O59),0)</f>
        <v>0</v>
      </c>
    </row>
    <row r="60" spans="2:16" ht="15.75" hidden="1">
      <c r="B60" s="71"/>
      <c r="C60" s="71"/>
      <c r="D60" s="72"/>
      <c r="E60" s="73"/>
      <c r="F60" s="72"/>
      <c r="G60" s="73"/>
      <c r="H60" s="73"/>
      <c r="I60" s="73"/>
      <c r="J60" s="73"/>
      <c r="K60" s="73"/>
      <c r="L60" s="73"/>
      <c r="M60" s="73"/>
      <c r="N60" s="73"/>
      <c r="O60" s="74"/>
      <c r="P60" s="103">
        <f t="shared" si="16"/>
        <v>0</v>
      </c>
    </row>
    <row r="61" spans="2:16" ht="15.75" hidden="1">
      <c r="B61" s="71"/>
      <c r="C61" s="71"/>
      <c r="D61" s="72"/>
      <c r="E61" s="73"/>
      <c r="F61" s="72"/>
      <c r="G61" s="73"/>
      <c r="H61" s="73"/>
      <c r="I61" s="73"/>
      <c r="J61" s="73"/>
      <c r="K61" s="73"/>
      <c r="L61" s="73"/>
      <c r="M61" s="73"/>
      <c r="N61" s="73"/>
      <c r="O61" s="74"/>
      <c r="P61" s="103">
        <f t="shared" si="16"/>
        <v>0</v>
      </c>
    </row>
    <row r="62" spans="2:16" ht="15.75" hidden="1">
      <c r="B62" s="70" t="s">
        <v>23</v>
      </c>
      <c r="C62" s="7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103"/>
    </row>
    <row r="63" spans="2:16" ht="15.75" hidden="1">
      <c r="B63" s="71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103">
        <f t="shared" si="16"/>
        <v>0</v>
      </c>
    </row>
    <row r="64" spans="2:16" ht="15.75" hidden="1">
      <c r="B64" s="67"/>
      <c r="C64" s="78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103">
        <f t="shared" si="16"/>
        <v>0</v>
      </c>
    </row>
    <row r="65" spans="2:16" ht="15.75" hidden="1">
      <c r="B65" s="67"/>
      <c r="C65" s="71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103">
        <f t="shared" si="16"/>
        <v>0</v>
      </c>
    </row>
    <row r="66" spans="2:16" ht="15.75" hidden="1">
      <c r="B66" s="104" t="s">
        <v>24</v>
      </c>
      <c r="C66" s="71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103"/>
    </row>
    <row r="67" spans="2:16" ht="15.75" hidden="1">
      <c r="B67" s="105"/>
      <c r="C67" s="71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103">
        <f t="shared" si="16"/>
        <v>0</v>
      </c>
    </row>
    <row r="68" spans="2:16" ht="15.75" hidden="1">
      <c r="B68" s="105"/>
      <c r="C68" s="10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103">
        <f t="shared" si="16"/>
        <v>0</v>
      </c>
    </row>
    <row r="69" spans="2:16" ht="15.75" hidden="1">
      <c r="B69" s="107"/>
      <c r="C69" s="106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3">
        <f t="shared" si="16"/>
        <v>0</v>
      </c>
    </row>
    <row r="70" spans="2:16" ht="15.75">
      <c r="B70" s="80" t="s">
        <v>28</v>
      </c>
      <c r="C70" s="81"/>
      <c r="D70" s="82">
        <f>ROUND(SUM(D57:D69),0)</f>
        <v>0</v>
      </c>
      <c r="E70" s="82">
        <f aca="true" t="shared" si="17" ref="E70:O70">ROUND(SUM(E57:E69),0)</f>
        <v>0</v>
      </c>
      <c r="F70" s="82">
        <f t="shared" si="17"/>
        <v>0</v>
      </c>
      <c r="G70" s="82">
        <f t="shared" si="17"/>
        <v>0</v>
      </c>
      <c r="H70" s="82">
        <f t="shared" si="17"/>
        <v>0</v>
      </c>
      <c r="I70" s="82">
        <f t="shared" si="17"/>
        <v>0</v>
      </c>
      <c r="J70" s="82">
        <f t="shared" si="17"/>
        <v>0</v>
      </c>
      <c r="K70" s="82">
        <f t="shared" si="17"/>
        <v>0</v>
      </c>
      <c r="L70" s="82">
        <f t="shared" si="17"/>
        <v>0</v>
      </c>
      <c r="M70" s="82">
        <f t="shared" si="17"/>
        <v>0</v>
      </c>
      <c r="N70" s="82">
        <f t="shared" si="17"/>
        <v>0</v>
      </c>
      <c r="O70" s="82">
        <f t="shared" si="17"/>
        <v>0</v>
      </c>
      <c r="P70" s="82">
        <f>ROUND(SUM(P57:P69),0)</f>
        <v>0</v>
      </c>
    </row>
    <row r="71" spans="2:16" s="26" customFormat="1" ht="15.75">
      <c r="B71" s="83" t="s">
        <v>33</v>
      </c>
      <c r="C71" s="84"/>
      <c r="D71" s="82">
        <f aca="true" t="shared" si="18" ref="D71:P71">ROUND(D45+D55+D70,0)</f>
        <v>326710</v>
      </c>
      <c r="E71" s="82">
        <f t="shared" si="18"/>
        <v>0</v>
      </c>
      <c r="F71" s="82">
        <f t="shared" si="18"/>
        <v>0</v>
      </c>
      <c r="G71" s="82">
        <f t="shared" si="18"/>
        <v>0</v>
      </c>
      <c r="H71" s="82">
        <f t="shared" si="18"/>
        <v>0</v>
      </c>
      <c r="I71" s="82">
        <f t="shared" si="18"/>
        <v>0</v>
      </c>
      <c r="J71" s="82">
        <f t="shared" si="18"/>
        <v>0</v>
      </c>
      <c r="K71" s="82">
        <f t="shared" si="18"/>
        <v>0</v>
      </c>
      <c r="L71" s="82">
        <f t="shared" si="18"/>
        <v>0</v>
      </c>
      <c r="M71" s="82">
        <f t="shared" si="18"/>
        <v>0</v>
      </c>
      <c r="N71" s="82">
        <f t="shared" si="18"/>
        <v>0</v>
      </c>
      <c r="O71" s="82">
        <f t="shared" si="18"/>
        <v>0</v>
      </c>
      <c r="P71" s="82">
        <f t="shared" si="18"/>
        <v>326710</v>
      </c>
    </row>
    <row r="72" spans="2:17" s="26" customFormat="1" ht="12.75" customHeight="1"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25"/>
    </row>
    <row r="73" spans="1:16" ht="15.75">
      <c r="A73" s="19" t="s">
        <v>34</v>
      </c>
      <c r="B73" s="20" t="s">
        <v>35</v>
      </c>
      <c r="C73" s="20"/>
      <c r="D73" s="109"/>
      <c r="E73" s="110">
        <v>3554425</v>
      </c>
      <c r="F73" s="22"/>
      <c r="G73" s="22"/>
      <c r="H73" s="110">
        <v>228484</v>
      </c>
      <c r="I73" s="23"/>
      <c r="J73" s="23"/>
      <c r="K73" s="23"/>
      <c r="L73" s="23"/>
      <c r="M73" s="23"/>
      <c r="N73" s="23"/>
      <c r="O73" s="22"/>
      <c r="P73" s="24">
        <f aca="true" t="shared" si="19" ref="P73:P77">ROUND(SUM(D73:O73),0)</f>
        <v>3782909</v>
      </c>
    </row>
    <row r="74" spans="1:16" ht="15.75">
      <c r="A74" s="19"/>
      <c r="B74" s="27" t="s">
        <v>16</v>
      </c>
      <c r="C74" s="27"/>
      <c r="D74" s="28"/>
      <c r="E74" s="28"/>
      <c r="F74" s="28"/>
      <c r="G74" s="28"/>
      <c r="H74" s="29"/>
      <c r="I74" s="29"/>
      <c r="J74" s="29"/>
      <c r="K74" s="29"/>
      <c r="L74" s="29"/>
      <c r="M74" s="29"/>
      <c r="N74" s="29"/>
      <c r="O74" s="28"/>
      <c r="P74" s="30"/>
    </row>
    <row r="75" spans="1:17" s="26" customFormat="1" ht="15.75">
      <c r="A75" s="19"/>
      <c r="B75" s="94"/>
      <c r="C75" s="111"/>
      <c r="D75" s="112"/>
      <c r="E75" s="112"/>
      <c r="F75" s="112"/>
      <c r="G75" s="112"/>
      <c r="H75" s="113"/>
      <c r="I75" s="113"/>
      <c r="J75" s="113"/>
      <c r="K75" s="113"/>
      <c r="L75" s="113"/>
      <c r="M75" s="113"/>
      <c r="N75" s="113"/>
      <c r="O75" s="112"/>
      <c r="P75" s="114"/>
      <c r="Q75" s="25"/>
    </row>
    <row r="76" spans="1:17" s="26" customFormat="1" ht="15.75">
      <c r="A76" s="19"/>
      <c r="B76" s="40" t="s">
        <v>19</v>
      </c>
      <c r="C76" s="115"/>
      <c r="D76" s="116">
        <f aca="true" t="shared" si="20" ref="D76:O76">ROUND(SUM(D74:D75),0)</f>
        <v>0</v>
      </c>
      <c r="E76" s="116">
        <f t="shared" si="20"/>
        <v>0</v>
      </c>
      <c r="F76" s="116">
        <f t="shared" si="20"/>
        <v>0</v>
      </c>
      <c r="G76" s="116">
        <f t="shared" si="20"/>
        <v>0</v>
      </c>
      <c r="H76" s="116">
        <f t="shared" si="20"/>
        <v>0</v>
      </c>
      <c r="I76" s="116">
        <f t="shared" si="20"/>
        <v>0</v>
      </c>
      <c r="J76" s="116">
        <f t="shared" si="20"/>
        <v>0</v>
      </c>
      <c r="K76" s="116">
        <f t="shared" si="20"/>
        <v>0</v>
      </c>
      <c r="L76" s="116">
        <f t="shared" si="20"/>
        <v>0</v>
      </c>
      <c r="M76" s="116">
        <f t="shared" si="20"/>
        <v>0</v>
      </c>
      <c r="N76" s="116">
        <f t="shared" si="20"/>
        <v>0</v>
      </c>
      <c r="O76" s="116">
        <f t="shared" si="20"/>
        <v>0</v>
      </c>
      <c r="P76" s="30">
        <f t="shared" si="19"/>
        <v>0</v>
      </c>
      <c r="Q76" s="25"/>
    </row>
    <row r="77" spans="1:16" ht="15.75">
      <c r="A77" s="19"/>
      <c r="B77" s="40" t="s">
        <v>20</v>
      </c>
      <c r="C77" s="40"/>
      <c r="D77" s="97">
        <f aca="true" t="shared" si="21" ref="D77:O77">ROUND(SUM(D73+D76),0)</f>
        <v>0</v>
      </c>
      <c r="E77" s="97">
        <f t="shared" si="21"/>
        <v>3554425</v>
      </c>
      <c r="F77" s="97">
        <f t="shared" si="21"/>
        <v>0</v>
      </c>
      <c r="G77" s="97">
        <f t="shared" si="21"/>
        <v>0</v>
      </c>
      <c r="H77" s="97">
        <f t="shared" si="21"/>
        <v>228484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19"/>
        <v>3782909</v>
      </c>
    </row>
    <row r="78" spans="2:16" ht="15.75">
      <c r="B78" s="117" t="s">
        <v>19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2:16" ht="15.75">
      <c r="B79" s="46" t="s">
        <v>16</v>
      </c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/>
      <c r="P79" s="50"/>
    </row>
    <row r="80" spans="2:16" ht="15.75">
      <c r="B80" s="51" t="s">
        <v>21</v>
      </c>
      <c r="C80" s="47"/>
      <c r="D80" s="48"/>
      <c r="E80" s="98">
        <v>389390</v>
      </c>
      <c r="F80" s="48"/>
      <c r="G80" s="48"/>
      <c r="H80" s="48"/>
      <c r="I80" s="48"/>
      <c r="J80" s="48"/>
      <c r="K80" s="48"/>
      <c r="L80" s="48"/>
      <c r="M80" s="48"/>
      <c r="N80" s="48"/>
      <c r="O80" s="49"/>
      <c r="P80" s="50">
        <f aca="true" t="shared" si="22" ref="P80:P85">ROUND(SUM(D80:O80),0)</f>
        <v>389390</v>
      </c>
    </row>
    <row r="81" spans="2:16" ht="15.75">
      <c r="B81" s="51" t="s">
        <v>22</v>
      </c>
      <c r="C81" s="47"/>
      <c r="D81" s="48"/>
      <c r="E81" s="98">
        <v>-79304</v>
      </c>
      <c r="F81" s="48"/>
      <c r="G81" s="48"/>
      <c r="H81" s="48"/>
      <c r="I81" s="48"/>
      <c r="J81" s="48"/>
      <c r="K81" s="48"/>
      <c r="L81" s="48"/>
      <c r="M81" s="48"/>
      <c r="N81" s="48"/>
      <c r="O81" s="49"/>
      <c r="P81" s="50">
        <f t="shared" si="22"/>
        <v>-79304</v>
      </c>
    </row>
    <row r="82" spans="2:16" ht="15.75">
      <c r="B82" s="56" t="s">
        <v>36</v>
      </c>
      <c r="C82" s="47"/>
      <c r="D82" s="48"/>
      <c r="E82" s="98">
        <v>-734402</v>
      </c>
      <c r="F82" s="48"/>
      <c r="G82" s="48"/>
      <c r="H82" s="48"/>
      <c r="I82" s="48"/>
      <c r="J82" s="48"/>
      <c r="K82" s="48"/>
      <c r="L82" s="48"/>
      <c r="M82" s="48"/>
      <c r="N82" s="48"/>
      <c r="O82" s="49"/>
      <c r="P82" s="50">
        <f t="shared" si="22"/>
        <v>-734402</v>
      </c>
    </row>
    <row r="83" spans="2:16" ht="15.75">
      <c r="B83" s="118"/>
      <c r="C83" s="47"/>
      <c r="D83" s="48"/>
      <c r="E83" s="98"/>
      <c r="F83" s="48"/>
      <c r="G83" s="48"/>
      <c r="H83" s="48"/>
      <c r="I83" s="48"/>
      <c r="J83" s="48"/>
      <c r="K83" s="48"/>
      <c r="L83" s="48"/>
      <c r="M83" s="48"/>
      <c r="N83" s="48"/>
      <c r="O83" s="49"/>
      <c r="P83" s="50"/>
    </row>
    <row r="84" spans="2:16" ht="15.75">
      <c r="B84" s="119" t="s">
        <v>23</v>
      </c>
      <c r="C84" s="47">
        <v>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50"/>
    </row>
    <row r="85" spans="2:16" ht="15.75">
      <c r="B85" s="56" t="s">
        <v>36</v>
      </c>
      <c r="C85" s="47"/>
      <c r="D85" s="53"/>
      <c r="E85" s="53">
        <v>-20646</v>
      </c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50">
        <f t="shared" si="22"/>
        <v>-20646</v>
      </c>
    </row>
    <row r="86" spans="2:16" ht="15.75">
      <c r="B86" s="120"/>
      <c r="C86" s="47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50"/>
    </row>
    <row r="87" spans="2:16" ht="15.75">
      <c r="B87" s="121" t="s">
        <v>24</v>
      </c>
      <c r="C87" s="47">
        <f>IF(D87&gt;0,D87,0)</f>
        <v>0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  <c r="P87" s="50"/>
    </row>
    <row r="88" spans="2:16" ht="15.75">
      <c r="B88" s="122"/>
      <c r="C88" s="4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  <c r="P88" s="50"/>
    </row>
    <row r="89" spans="2:17" ht="15.75">
      <c r="B89" s="61" t="s">
        <v>25</v>
      </c>
      <c r="C89" s="62"/>
      <c r="D89" s="63">
        <f aca="true" t="shared" si="23" ref="D89:P89">ROUND(SUM(D79:D88),0)</f>
        <v>0</v>
      </c>
      <c r="E89" s="63">
        <f t="shared" si="23"/>
        <v>-444962</v>
      </c>
      <c r="F89" s="63">
        <f t="shared" si="23"/>
        <v>0</v>
      </c>
      <c r="G89" s="63">
        <f t="shared" si="23"/>
        <v>0</v>
      </c>
      <c r="H89" s="63">
        <f t="shared" si="23"/>
        <v>0</v>
      </c>
      <c r="I89" s="63">
        <f t="shared" si="23"/>
        <v>0</v>
      </c>
      <c r="J89" s="63">
        <f t="shared" si="23"/>
        <v>0</v>
      </c>
      <c r="K89" s="63">
        <f t="shared" si="23"/>
        <v>0</v>
      </c>
      <c r="L89" s="63">
        <f t="shared" si="23"/>
        <v>0</v>
      </c>
      <c r="M89" s="63">
        <f t="shared" si="23"/>
        <v>0</v>
      </c>
      <c r="N89" s="63">
        <f t="shared" si="23"/>
        <v>0</v>
      </c>
      <c r="O89" s="63">
        <f t="shared" si="23"/>
        <v>0</v>
      </c>
      <c r="P89" s="63">
        <f t="shared" si="23"/>
        <v>-444962</v>
      </c>
      <c r="Q89" s="64">
        <f>SUM(D89:O89)-P89</f>
        <v>0</v>
      </c>
    </row>
    <row r="90" spans="2:16" ht="15.75">
      <c r="B90" s="61" t="s">
        <v>26</v>
      </c>
      <c r="C90" s="62"/>
      <c r="D90" s="65">
        <f aca="true" t="shared" si="24" ref="D90:P90">ROUND(D77+D89,0)</f>
        <v>0</v>
      </c>
      <c r="E90" s="65">
        <f t="shared" si="24"/>
        <v>3109463</v>
      </c>
      <c r="F90" s="65">
        <f t="shared" si="24"/>
        <v>0</v>
      </c>
      <c r="G90" s="65">
        <f t="shared" si="24"/>
        <v>0</v>
      </c>
      <c r="H90" s="65">
        <f t="shared" si="24"/>
        <v>228484</v>
      </c>
      <c r="I90" s="65">
        <f t="shared" si="24"/>
        <v>0</v>
      </c>
      <c r="J90" s="65">
        <f t="shared" si="24"/>
        <v>0</v>
      </c>
      <c r="K90" s="65">
        <f t="shared" si="24"/>
        <v>0</v>
      </c>
      <c r="L90" s="65">
        <f t="shared" si="24"/>
        <v>0</v>
      </c>
      <c r="M90" s="65">
        <f t="shared" si="24"/>
        <v>0</v>
      </c>
      <c r="N90" s="65">
        <f t="shared" si="24"/>
        <v>0</v>
      </c>
      <c r="O90" s="65">
        <f t="shared" si="24"/>
        <v>0</v>
      </c>
      <c r="P90" s="65">
        <f t="shared" si="24"/>
        <v>3337947</v>
      </c>
    </row>
    <row r="91" spans="2:16" ht="15.75">
      <c r="B91" s="66" t="s">
        <v>27</v>
      </c>
      <c r="C91" s="6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69"/>
    </row>
    <row r="92" spans="2:16" ht="15.75" hidden="1">
      <c r="B92" s="70" t="s">
        <v>16</v>
      </c>
      <c r="C92" s="71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69"/>
    </row>
    <row r="93" spans="2:16" ht="15.75" hidden="1">
      <c r="B93" s="123"/>
      <c r="C93" s="71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69">
        <f aca="true" t="shared" si="25" ref="P93:P103">ROUND(SUM(D93:O93),0)</f>
        <v>0</v>
      </c>
    </row>
    <row r="94" spans="2:16" ht="15.75" hidden="1">
      <c r="B94" s="123"/>
      <c r="C94" s="71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69">
        <f t="shared" si="25"/>
        <v>0</v>
      </c>
    </row>
    <row r="95" spans="2:16" ht="15.75" hidden="1">
      <c r="B95" s="123"/>
      <c r="C95" s="71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69">
        <f t="shared" si="25"/>
        <v>0</v>
      </c>
    </row>
    <row r="96" spans="2:16" ht="15.75" hidden="1">
      <c r="B96" s="70" t="s">
        <v>23</v>
      </c>
      <c r="C96" s="71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69"/>
    </row>
    <row r="97" spans="2:16" ht="15.75" hidden="1">
      <c r="B97" s="67"/>
      <c r="C97" s="71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69">
        <f t="shared" si="25"/>
        <v>0</v>
      </c>
    </row>
    <row r="98" spans="2:16" ht="15.75" hidden="1">
      <c r="B98" s="67"/>
      <c r="C98" s="71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69">
        <f t="shared" si="25"/>
        <v>0</v>
      </c>
    </row>
    <row r="99" spans="2:16" ht="15.75" hidden="1">
      <c r="B99" s="67"/>
      <c r="C99" s="71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69">
        <f t="shared" si="25"/>
        <v>0</v>
      </c>
    </row>
    <row r="100" spans="2:16" ht="15.75" hidden="1">
      <c r="B100" s="66" t="s">
        <v>24</v>
      </c>
      <c r="C100" s="71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69"/>
    </row>
    <row r="101" spans="2:16" ht="15.75" hidden="1">
      <c r="B101" s="124"/>
      <c r="C101" s="71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69">
        <f t="shared" si="25"/>
        <v>0</v>
      </c>
    </row>
    <row r="102" spans="2:16" ht="15.75" hidden="1">
      <c r="B102" s="124"/>
      <c r="C102" s="78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69">
        <f t="shared" si="25"/>
        <v>0</v>
      </c>
    </row>
    <row r="103" spans="2:16" ht="15.75" hidden="1">
      <c r="B103" s="125"/>
      <c r="C103" s="78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103">
        <f t="shared" si="25"/>
        <v>0</v>
      </c>
    </row>
    <row r="104" spans="2:16" ht="15.75">
      <c r="B104" s="126" t="s">
        <v>27</v>
      </c>
      <c r="C104" s="84"/>
      <c r="D104" s="82">
        <f aca="true" t="shared" si="26" ref="D104:O104">ROUND(SUM(D91:D103),0)</f>
        <v>0</v>
      </c>
      <c r="E104" s="82">
        <f t="shared" si="26"/>
        <v>0</v>
      </c>
      <c r="F104" s="82">
        <f t="shared" si="26"/>
        <v>0</v>
      </c>
      <c r="G104" s="82">
        <f t="shared" si="26"/>
        <v>0</v>
      </c>
      <c r="H104" s="82">
        <f t="shared" si="26"/>
        <v>0</v>
      </c>
      <c r="I104" s="82">
        <f t="shared" si="26"/>
        <v>0</v>
      </c>
      <c r="J104" s="82">
        <f t="shared" si="26"/>
        <v>0</v>
      </c>
      <c r="K104" s="82">
        <f t="shared" si="26"/>
        <v>0</v>
      </c>
      <c r="L104" s="82">
        <f t="shared" si="26"/>
        <v>0</v>
      </c>
      <c r="M104" s="82">
        <f t="shared" si="26"/>
        <v>0</v>
      </c>
      <c r="N104" s="82">
        <f t="shared" si="26"/>
        <v>0</v>
      </c>
      <c r="O104" s="82">
        <f t="shared" si="26"/>
        <v>0</v>
      </c>
      <c r="P104" s="82">
        <f>ROUND(SUM(P92:P103),0)</f>
        <v>0</v>
      </c>
    </row>
    <row r="105" spans="2:16" s="26" customFormat="1" ht="15.75">
      <c r="B105" s="83" t="s">
        <v>37</v>
      </c>
      <c r="C105" s="84"/>
      <c r="D105" s="82">
        <f aca="true" t="shared" si="27" ref="D105:P105">ROUND(D77+D89+D104,0)</f>
        <v>0</v>
      </c>
      <c r="E105" s="82">
        <f t="shared" si="27"/>
        <v>3109463</v>
      </c>
      <c r="F105" s="82">
        <f t="shared" si="27"/>
        <v>0</v>
      </c>
      <c r="G105" s="82">
        <f t="shared" si="27"/>
        <v>0</v>
      </c>
      <c r="H105" s="82">
        <f t="shared" si="27"/>
        <v>228484</v>
      </c>
      <c r="I105" s="82">
        <f t="shared" si="27"/>
        <v>0</v>
      </c>
      <c r="J105" s="82">
        <f t="shared" si="27"/>
        <v>0</v>
      </c>
      <c r="K105" s="82">
        <f t="shared" si="27"/>
        <v>0</v>
      </c>
      <c r="L105" s="82">
        <f t="shared" si="27"/>
        <v>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3337947</v>
      </c>
    </row>
    <row r="106" spans="2:17" ht="15.75"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18"/>
    </row>
    <row r="107" spans="1:16" ht="15.75">
      <c r="A107" s="19" t="s">
        <v>38</v>
      </c>
      <c r="B107" s="127" t="s">
        <v>39</v>
      </c>
      <c r="C107" s="128"/>
      <c r="D107" s="21">
        <v>131165662</v>
      </c>
      <c r="E107" s="21">
        <v>483963</v>
      </c>
      <c r="F107" s="109"/>
      <c r="G107" s="109"/>
      <c r="H107" s="110">
        <v>396315</v>
      </c>
      <c r="I107" s="129"/>
      <c r="J107" s="129"/>
      <c r="K107" s="110">
        <v>470962</v>
      </c>
      <c r="L107" s="109"/>
      <c r="M107" s="109"/>
      <c r="N107" s="129"/>
      <c r="O107" s="21">
        <v>5387869</v>
      </c>
      <c r="P107" s="21">
        <f>ROUND(SUM(D107:O107),0)</f>
        <v>137904771</v>
      </c>
    </row>
    <row r="108" spans="1:16" ht="15.75">
      <c r="A108" s="19"/>
      <c r="B108" s="130" t="s">
        <v>16</v>
      </c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2"/>
    </row>
    <row r="109" spans="1:16" ht="15.75">
      <c r="A109" s="19"/>
      <c r="B109" s="35" t="s">
        <v>18</v>
      </c>
      <c r="C109" s="32"/>
      <c r="D109" s="33">
        <v>-841093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2">
        <f aca="true" t="shared" si="28" ref="P109:P112">ROUND(SUM(D109:O109),0)</f>
        <v>-841093</v>
      </c>
    </row>
    <row r="110" spans="1:16" ht="15.75">
      <c r="A110" s="19"/>
      <c r="B110" s="131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2">
        <f t="shared" si="28"/>
        <v>0</v>
      </c>
    </row>
    <row r="111" spans="1:16" ht="15.75">
      <c r="A111" s="19"/>
      <c r="B111" s="132" t="s">
        <v>23</v>
      </c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2"/>
    </row>
    <row r="112" spans="1:16" ht="15.75">
      <c r="A112" s="19"/>
      <c r="B112" s="133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2">
        <f t="shared" si="28"/>
        <v>0</v>
      </c>
    </row>
    <row r="113" spans="1:16" ht="15.75">
      <c r="A113" s="19"/>
      <c r="B113" s="40" t="s">
        <v>19</v>
      </c>
      <c r="C113" s="89"/>
      <c r="D113" s="41">
        <f aca="true" t="shared" si="29" ref="D113:O113">ROUND(SUM(D108:D112),0)</f>
        <v>-841093</v>
      </c>
      <c r="E113" s="41">
        <f t="shared" si="29"/>
        <v>0</v>
      </c>
      <c r="F113" s="41">
        <f t="shared" si="29"/>
        <v>0</v>
      </c>
      <c r="G113" s="41">
        <f t="shared" si="29"/>
        <v>0</v>
      </c>
      <c r="H113" s="41">
        <f t="shared" si="29"/>
        <v>0</v>
      </c>
      <c r="I113" s="41">
        <f t="shared" si="29"/>
        <v>0</v>
      </c>
      <c r="J113" s="41">
        <f t="shared" si="29"/>
        <v>0</v>
      </c>
      <c r="K113" s="41">
        <f t="shared" si="29"/>
        <v>0</v>
      </c>
      <c r="L113" s="41">
        <f t="shared" si="29"/>
        <v>0</v>
      </c>
      <c r="M113" s="41">
        <f t="shared" si="29"/>
        <v>0</v>
      </c>
      <c r="N113" s="41">
        <f t="shared" si="29"/>
        <v>0</v>
      </c>
      <c r="O113" s="41">
        <f t="shared" si="29"/>
        <v>0</v>
      </c>
      <c r="P113" s="134">
        <f>ROUND(SUM(D113:O113),0)</f>
        <v>-841093</v>
      </c>
    </row>
    <row r="114" spans="1:16" ht="15.75">
      <c r="A114" s="19"/>
      <c r="B114" s="40" t="s">
        <v>20</v>
      </c>
      <c r="C114" s="40"/>
      <c r="D114" s="97">
        <f aca="true" t="shared" si="30" ref="D114:O114">ROUND(SUM(D107+D113),0)</f>
        <v>130324569</v>
      </c>
      <c r="E114" s="97">
        <f t="shared" si="30"/>
        <v>483963</v>
      </c>
      <c r="F114" s="97">
        <f t="shared" si="30"/>
        <v>0</v>
      </c>
      <c r="G114" s="97">
        <f t="shared" si="30"/>
        <v>0</v>
      </c>
      <c r="H114" s="97">
        <f t="shared" si="30"/>
        <v>396315</v>
      </c>
      <c r="I114" s="97">
        <f t="shared" si="30"/>
        <v>0</v>
      </c>
      <c r="J114" s="97">
        <f t="shared" si="30"/>
        <v>0</v>
      </c>
      <c r="K114" s="97">
        <f t="shared" si="30"/>
        <v>470962</v>
      </c>
      <c r="L114" s="97">
        <f t="shared" si="30"/>
        <v>0</v>
      </c>
      <c r="M114" s="97">
        <f t="shared" si="30"/>
        <v>0</v>
      </c>
      <c r="N114" s="97">
        <f t="shared" si="30"/>
        <v>0</v>
      </c>
      <c r="O114" s="97">
        <f t="shared" si="30"/>
        <v>5387869</v>
      </c>
      <c r="P114" s="135">
        <f>ROUND(SUM(D114:O114),0)</f>
        <v>137063678</v>
      </c>
    </row>
    <row r="115" spans="2:16" ht="15.75">
      <c r="B115" s="43" t="s">
        <v>19</v>
      </c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2:16" ht="15.75">
      <c r="B116" s="46" t="s">
        <v>16</v>
      </c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9"/>
      <c r="P116" s="136"/>
    </row>
    <row r="117" spans="2:16" ht="15.75">
      <c r="B117" s="51" t="s">
        <v>40</v>
      </c>
      <c r="C117" s="47"/>
      <c r="D117" s="53">
        <v>3526126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  <c r="P117" s="136">
        <f aca="true" t="shared" si="31" ref="P117:P142">ROUND(SUM(D117:O117),0)</f>
        <v>3526126</v>
      </c>
    </row>
    <row r="118" spans="2:16" ht="15.75">
      <c r="B118" s="51" t="s">
        <v>21</v>
      </c>
      <c r="C118" s="47"/>
      <c r="D118" s="98">
        <v>3851816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9"/>
      <c r="P118" s="136">
        <f t="shared" si="31"/>
        <v>3851816</v>
      </c>
    </row>
    <row r="119" spans="2:16" ht="15.75">
      <c r="B119" s="56" t="s">
        <v>22</v>
      </c>
      <c r="C119" s="47"/>
      <c r="D119" s="98">
        <v>-1033188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9"/>
      <c r="P119" s="136">
        <f t="shared" si="31"/>
        <v>-1033188</v>
      </c>
    </row>
    <row r="120" spans="2:16" ht="15.75">
      <c r="B120" s="56" t="s">
        <v>41</v>
      </c>
      <c r="C120" s="47"/>
      <c r="D120" s="53">
        <v>66884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9"/>
      <c r="P120" s="136">
        <f t="shared" si="31"/>
        <v>66884</v>
      </c>
    </row>
    <row r="121" spans="2:16" ht="30.75">
      <c r="B121" s="56" t="s">
        <v>42</v>
      </c>
      <c r="C121" s="47"/>
      <c r="D121" s="53">
        <v>251250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/>
      <c r="P121" s="136">
        <f t="shared" si="31"/>
        <v>251250</v>
      </c>
    </row>
    <row r="122" spans="2:16" ht="15.75">
      <c r="B122" s="56"/>
      <c r="C122" s="47"/>
      <c r="D122" s="53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  <c r="P122" s="136"/>
    </row>
    <row r="123" spans="2:16" ht="15.75">
      <c r="B123" s="56" t="s">
        <v>43</v>
      </c>
      <c r="C123" s="47"/>
      <c r="D123" s="53">
        <v>-73719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136">
        <f t="shared" si="31"/>
        <v>-73719</v>
      </c>
    </row>
    <row r="124" spans="2:16" ht="15.75">
      <c r="B124" s="56" t="s">
        <v>44</v>
      </c>
      <c r="C124" s="47"/>
      <c r="D124" s="53">
        <v>-2514263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136">
        <f t="shared" si="31"/>
        <v>-2514263</v>
      </c>
    </row>
    <row r="125" spans="2:16" ht="15.75">
      <c r="B125" s="56"/>
      <c r="C125" s="47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4"/>
      <c r="P125" s="136"/>
    </row>
    <row r="126" spans="2:16" ht="15.75">
      <c r="B126" s="59" t="s">
        <v>23</v>
      </c>
      <c r="C126" s="47">
        <f>IF(D126&gt;0,D126,0)</f>
        <v>0</v>
      </c>
      <c r="D126" s="52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8"/>
      <c r="P126" s="136"/>
    </row>
    <row r="127" spans="2:16" ht="15.75">
      <c r="B127" s="100" t="s">
        <v>45</v>
      </c>
      <c r="C127" s="47"/>
      <c r="D127" s="52">
        <v>166123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  <c r="P127" s="136">
        <f t="shared" si="31"/>
        <v>166123</v>
      </c>
    </row>
    <row r="128" spans="2:16" ht="15.75">
      <c r="B128" s="51" t="s">
        <v>46</v>
      </c>
      <c r="C128" s="47"/>
      <c r="D128" s="52">
        <f>67959+30744</f>
        <v>98703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  <c r="P128" s="136">
        <f t="shared" si="31"/>
        <v>98703</v>
      </c>
    </row>
    <row r="129" spans="2:16" ht="15.75">
      <c r="B129" s="51" t="s">
        <v>47</v>
      </c>
      <c r="C129" s="47"/>
      <c r="D129" s="52">
        <f>87682+30744</f>
        <v>118426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8"/>
      <c r="P129" s="136">
        <f t="shared" si="31"/>
        <v>118426</v>
      </c>
    </row>
    <row r="130" spans="2:16" ht="30.75">
      <c r="B130" s="56" t="s">
        <v>48</v>
      </c>
      <c r="C130" s="47"/>
      <c r="D130" s="52">
        <v>478227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  <c r="P130" s="136">
        <f t="shared" si="31"/>
        <v>478227</v>
      </c>
    </row>
    <row r="131" spans="2:16" ht="15.75">
      <c r="B131" s="56" t="s">
        <v>49</v>
      </c>
      <c r="C131" s="47"/>
      <c r="D131" s="52">
        <v>-293871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  <c r="P131" s="136">
        <f t="shared" si="31"/>
        <v>-293871</v>
      </c>
    </row>
    <row r="132" spans="2:16" ht="15.75">
      <c r="B132" s="56" t="s">
        <v>32</v>
      </c>
      <c r="C132" s="47"/>
      <c r="D132" s="52">
        <v>18558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  <c r="P132" s="136">
        <f t="shared" si="31"/>
        <v>18558</v>
      </c>
    </row>
    <row r="133" spans="2:16" ht="15.75">
      <c r="B133" s="118"/>
      <c r="C133" s="47"/>
      <c r="D133" s="52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  <c r="P133" s="136">
        <f t="shared" si="31"/>
        <v>0</v>
      </c>
    </row>
    <row r="134" spans="2:16" ht="15.75">
      <c r="B134" s="137" t="s">
        <v>50</v>
      </c>
      <c r="C134" s="47"/>
      <c r="D134" s="52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  <c r="P134" s="136">
        <f t="shared" si="31"/>
        <v>0</v>
      </c>
    </row>
    <row r="135" spans="2:16" ht="15.75">
      <c r="B135" s="56" t="s">
        <v>51</v>
      </c>
      <c r="C135" s="47"/>
      <c r="D135" s="52">
        <v>-168115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8"/>
      <c r="P135" s="136">
        <f t="shared" si="31"/>
        <v>-168115</v>
      </c>
    </row>
    <row r="136" spans="2:16" ht="15.75">
      <c r="B136" s="56" t="s">
        <v>52</v>
      </c>
      <c r="C136" s="47"/>
      <c r="D136" s="52">
        <v>246427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  <c r="P136" s="136">
        <f t="shared" si="31"/>
        <v>246427</v>
      </c>
    </row>
    <row r="137" spans="2:16" ht="15.75">
      <c r="B137" s="56" t="s">
        <v>53</v>
      </c>
      <c r="C137" s="47"/>
      <c r="D137" s="52">
        <v>-48803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8"/>
      <c r="P137" s="136">
        <f t="shared" si="31"/>
        <v>-48803</v>
      </c>
    </row>
    <row r="138" spans="2:16" ht="15.75">
      <c r="B138" s="56" t="s">
        <v>54</v>
      </c>
      <c r="C138" s="47"/>
      <c r="D138" s="52">
        <v>-1012666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8"/>
      <c r="P138" s="136">
        <f t="shared" si="31"/>
        <v>-1012666</v>
      </c>
    </row>
    <row r="139" spans="2:16" ht="15.75">
      <c r="B139" s="56" t="s">
        <v>55</v>
      </c>
      <c r="C139" s="47"/>
      <c r="D139" s="52">
        <v>-93058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8"/>
      <c r="P139" s="136">
        <f t="shared" si="31"/>
        <v>-93058</v>
      </c>
    </row>
    <row r="140" spans="2:16" ht="15.75">
      <c r="B140" s="56"/>
      <c r="C140" s="47"/>
      <c r="D140" s="52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8"/>
      <c r="P140" s="136">
        <f t="shared" si="31"/>
        <v>0</v>
      </c>
    </row>
    <row r="141" spans="2:16" ht="15.75">
      <c r="B141" s="59" t="s">
        <v>24</v>
      </c>
      <c r="C141" s="138"/>
      <c r="D141" s="52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/>
      <c r="P141" s="136"/>
    </row>
    <row r="142" spans="2:16" ht="15.75">
      <c r="B142" s="139"/>
      <c r="C142" s="138"/>
      <c r="D142" s="52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/>
      <c r="P142" s="136">
        <f t="shared" si="31"/>
        <v>0</v>
      </c>
    </row>
    <row r="143" spans="2:17" ht="15.75">
      <c r="B143" s="61" t="s">
        <v>25</v>
      </c>
      <c r="C143" s="62"/>
      <c r="D143" s="63">
        <f aca="true" t="shared" si="32" ref="D143:P143">ROUND(SUM(D116:D142),0)</f>
        <v>3584857</v>
      </c>
      <c r="E143" s="63">
        <f t="shared" si="32"/>
        <v>0</v>
      </c>
      <c r="F143" s="63">
        <f t="shared" si="32"/>
        <v>0</v>
      </c>
      <c r="G143" s="63">
        <f t="shared" si="32"/>
        <v>0</v>
      </c>
      <c r="H143" s="63">
        <f t="shared" si="32"/>
        <v>0</v>
      </c>
      <c r="I143" s="63">
        <f t="shared" si="32"/>
        <v>0</v>
      </c>
      <c r="J143" s="63">
        <f t="shared" si="32"/>
        <v>0</v>
      </c>
      <c r="K143" s="63">
        <f t="shared" si="32"/>
        <v>0</v>
      </c>
      <c r="L143" s="63">
        <f t="shared" si="32"/>
        <v>0</v>
      </c>
      <c r="M143" s="63">
        <f t="shared" si="32"/>
        <v>0</v>
      </c>
      <c r="N143" s="63">
        <f t="shared" si="32"/>
        <v>0</v>
      </c>
      <c r="O143" s="63">
        <f t="shared" si="32"/>
        <v>0</v>
      </c>
      <c r="P143" s="63">
        <f t="shared" si="32"/>
        <v>3584857</v>
      </c>
      <c r="Q143" s="64">
        <f>SUM(D143:O143)-P143</f>
        <v>0</v>
      </c>
    </row>
    <row r="144" spans="2:16" ht="15.75">
      <c r="B144" s="61" t="s">
        <v>26</v>
      </c>
      <c r="C144" s="62"/>
      <c r="D144" s="65">
        <f aca="true" t="shared" si="33" ref="D144:P144">ROUND(D114+D143,0)</f>
        <v>133909426</v>
      </c>
      <c r="E144" s="65">
        <f t="shared" si="33"/>
        <v>483963</v>
      </c>
      <c r="F144" s="65">
        <f t="shared" si="33"/>
        <v>0</v>
      </c>
      <c r="G144" s="65">
        <f t="shared" si="33"/>
        <v>0</v>
      </c>
      <c r="H144" s="65">
        <f t="shared" si="33"/>
        <v>396315</v>
      </c>
      <c r="I144" s="65">
        <f t="shared" si="33"/>
        <v>0</v>
      </c>
      <c r="J144" s="65">
        <f t="shared" si="33"/>
        <v>0</v>
      </c>
      <c r="K144" s="65">
        <f t="shared" si="33"/>
        <v>470962</v>
      </c>
      <c r="L144" s="65">
        <f t="shared" si="33"/>
        <v>0</v>
      </c>
      <c r="M144" s="65">
        <f t="shared" si="33"/>
        <v>0</v>
      </c>
      <c r="N144" s="65">
        <f t="shared" si="33"/>
        <v>0</v>
      </c>
      <c r="O144" s="65">
        <f t="shared" si="33"/>
        <v>5387869</v>
      </c>
      <c r="P144" s="65">
        <f t="shared" si="33"/>
        <v>140648535</v>
      </c>
    </row>
    <row r="145" spans="2:16" ht="15.75">
      <c r="B145" s="66" t="s">
        <v>27</v>
      </c>
      <c r="C145" s="67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9"/>
    </row>
    <row r="146" spans="2:16" ht="15.75" hidden="1">
      <c r="B146" s="70" t="s">
        <v>16</v>
      </c>
      <c r="C146" s="71"/>
      <c r="D146" s="72"/>
      <c r="E146" s="73"/>
      <c r="F146" s="72"/>
      <c r="G146" s="73"/>
      <c r="H146" s="73"/>
      <c r="I146" s="73"/>
      <c r="J146" s="73"/>
      <c r="K146" s="73"/>
      <c r="L146" s="73"/>
      <c r="M146" s="73"/>
      <c r="N146" s="73"/>
      <c r="O146" s="74"/>
      <c r="P146" s="69"/>
    </row>
    <row r="147" spans="2:16" ht="15.75" hidden="1">
      <c r="B147" s="140"/>
      <c r="C147" s="71"/>
      <c r="D147" s="72"/>
      <c r="E147" s="73"/>
      <c r="F147" s="72"/>
      <c r="G147" s="73"/>
      <c r="H147" s="73"/>
      <c r="I147" s="73"/>
      <c r="J147" s="73"/>
      <c r="K147" s="73"/>
      <c r="L147" s="73"/>
      <c r="M147" s="73"/>
      <c r="N147" s="73"/>
      <c r="O147" s="74"/>
      <c r="P147" s="69">
        <f aca="true" t="shared" si="34" ref="P147:P165">ROUND(SUM(D147:O147),0)</f>
        <v>0</v>
      </c>
    </row>
    <row r="148" spans="2:16" ht="15.75" hidden="1">
      <c r="B148" s="140"/>
      <c r="C148" s="71"/>
      <c r="D148" s="72"/>
      <c r="E148" s="73"/>
      <c r="F148" s="72"/>
      <c r="G148" s="73"/>
      <c r="H148" s="73"/>
      <c r="I148" s="73"/>
      <c r="J148" s="73"/>
      <c r="K148" s="73"/>
      <c r="L148" s="73"/>
      <c r="M148" s="73"/>
      <c r="N148" s="73"/>
      <c r="O148" s="74"/>
      <c r="P148" s="69">
        <f t="shared" si="34"/>
        <v>0</v>
      </c>
    </row>
    <row r="149" spans="2:16" ht="15.75" hidden="1">
      <c r="B149" s="140"/>
      <c r="C149" s="71"/>
      <c r="D149" s="72"/>
      <c r="E149" s="73"/>
      <c r="F149" s="72"/>
      <c r="G149" s="73"/>
      <c r="H149" s="73"/>
      <c r="I149" s="73"/>
      <c r="J149" s="73"/>
      <c r="K149" s="73"/>
      <c r="L149" s="73"/>
      <c r="M149" s="73"/>
      <c r="N149" s="73"/>
      <c r="O149" s="74"/>
      <c r="P149" s="69">
        <f t="shared" si="34"/>
        <v>0</v>
      </c>
    </row>
    <row r="150" spans="2:16" ht="15.75" hidden="1">
      <c r="B150" s="70" t="s">
        <v>23</v>
      </c>
      <c r="C150" s="71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69"/>
    </row>
    <row r="151" spans="2:16" ht="15.75" hidden="1">
      <c r="B151" s="67"/>
      <c r="C151" s="71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69">
        <f t="shared" si="34"/>
        <v>0</v>
      </c>
    </row>
    <row r="152" spans="2:16" ht="15.75" hidden="1">
      <c r="B152" s="67"/>
      <c r="C152" s="71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69">
        <f t="shared" si="34"/>
        <v>0</v>
      </c>
    </row>
    <row r="153" spans="2:16" ht="15.75" hidden="1">
      <c r="B153" s="67"/>
      <c r="C153" s="71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69">
        <f t="shared" si="34"/>
        <v>0</v>
      </c>
    </row>
    <row r="154" spans="2:16" ht="15.75" hidden="1">
      <c r="B154" s="66" t="s">
        <v>24</v>
      </c>
      <c r="C154" s="71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69"/>
    </row>
    <row r="155" spans="2:16" ht="15.75" hidden="1">
      <c r="B155" s="141"/>
      <c r="C155" s="71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69">
        <f t="shared" si="34"/>
        <v>0</v>
      </c>
    </row>
    <row r="156" spans="2:16" ht="15.75" hidden="1">
      <c r="B156" s="141"/>
      <c r="C156" s="71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69">
        <f t="shared" si="34"/>
        <v>0</v>
      </c>
    </row>
    <row r="157" spans="2:17" ht="15.75" hidden="1">
      <c r="B157" s="141"/>
      <c r="C157" s="71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69">
        <f t="shared" si="34"/>
        <v>0</v>
      </c>
      <c r="Q157" s="1">
        <f>O157*0.4497</f>
        <v>0</v>
      </c>
    </row>
    <row r="158" spans="2:16" ht="15.75" hidden="1">
      <c r="B158" s="66" t="s">
        <v>56</v>
      </c>
      <c r="C158" s="71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69"/>
    </row>
    <row r="159" spans="2:16" ht="15.75" hidden="1">
      <c r="B159" s="66" t="s">
        <v>16</v>
      </c>
      <c r="C159" s="71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69"/>
    </row>
    <row r="160" spans="2:16" ht="15.75" hidden="1">
      <c r="B160" s="141"/>
      <c r="C160" s="71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69">
        <f t="shared" si="34"/>
        <v>0</v>
      </c>
    </row>
    <row r="161" spans="2:16" ht="15.75" hidden="1">
      <c r="B161" s="141"/>
      <c r="C161" s="71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69">
        <f t="shared" si="34"/>
        <v>0</v>
      </c>
    </row>
    <row r="162" spans="2:16" ht="15.75" hidden="1">
      <c r="B162" s="142"/>
      <c r="C162" s="71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69">
        <f t="shared" si="34"/>
        <v>0</v>
      </c>
    </row>
    <row r="163" spans="2:16" ht="15.75" hidden="1">
      <c r="B163" s="143" t="s">
        <v>24</v>
      </c>
      <c r="C163" s="71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69"/>
    </row>
    <row r="164" spans="2:16" ht="15.75" hidden="1">
      <c r="B164" s="141"/>
      <c r="C164" s="71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69">
        <f t="shared" si="34"/>
        <v>0</v>
      </c>
    </row>
    <row r="165" spans="2:16" ht="15.75" hidden="1">
      <c r="B165" s="141"/>
      <c r="C165" s="78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69">
        <f t="shared" si="34"/>
        <v>0</v>
      </c>
    </row>
    <row r="166" spans="2:16" ht="15.75" hidden="1">
      <c r="B166" s="141"/>
      <c r="C166" s="78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103">
        <f aca="true" t="shared" si="35" ref="P166:P170">ROUND(SUM(D166:O166),0)</f>
        <v>0</v>
      </c>
    </row>
    <row r="167" spans="2:16" ht="15.75" hidden="1">
      <c r="B167" s="144" t="s">
        <v>57</v>
      </c>
      <c r="C167" s="78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103"/>
    </row>
    <row r="168" spans="2:16" ht="15.75" hidden="1">
      <c r="B168" s="141"/>
      <c r="C168" s="78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103">
        <f t="shared" si="35"/>
        <v>0</v>
      </c>
    </row>
    <row r="169" spans="2:16" ht="15.75" hidden="1">
      <c r="B169" s="141"/>
      <c r="C169" s="78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103">
        <f t="shared" si="35"/>
        <v>0</v>
      </c>
    </row>
    <row r="170" spans="2:16" ht="15.75" hidden="1">
      <c r="B170" s="141"/>
      <c r="C170" s="78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103">
        <f t="shared" si="35"/>
        <v>0</v>
      </c>
    </row>
    <row r="171" spans="2:16" ht="15.75">
      <c r="B171" s="80" t="s">
        <v>28</v>
      </c>
      <c r="C171" s="81"/>
      <c r="D171" s="82">
        <f aca="true" t="shared" si="36" ref="D171:P171">ROUND(SUM(D145:D170),0)</f>
        <v>0</v>
      </c>
      <c r="E171" s="82">
        <f t="shared" si="36"/>
        <v>0</v>
      </c>
      <c r="F171" s="82">
        <f t="shared" si="36"/>
        <v>0</v>
      </c>
      <c r="G171" s="82">
        <f t="shared" si="36"/>
        <v>0</v>
      </c>
      <c r="H171" s="82">
        <f t="shared" si="36"/>
        <v>0</v>
      </c>
      <c r="I171" s="82">
        <f t="shared" si="36"/>
        <v>0</v>
      </c>
      <c r="J171" s="82">
        <f t="shared" si="36"/>
        <v>0</v>
      </c>
      <c r="K171" s="82">
        <f t="shared" si="36"/>
        <v>0</v>
      </c>
      <c r="L171" s="82">
        <f t="shared" si="36"/>
        <v>0</v>
      </c>
      <c r="M171" s="82">
        <f t="shared" si="36"/>
        <v>0</v>
      </c>
      <c r="N171" s="82">
        <f t="shared" si="36"/>
        <v>0</v>
      </c>
      <c r="O171" s="82">
        <f t="shared" si="36"/>
        <v>0</v>
      </c>
      <c r="P171" s="82">
        <f t="shared" si="36"/>
        <v>0</v>
      </c>
    </row>
    <row r="172" spans="2:16" s="26" customFormat="1" ht="15.75">
      <c r="B172" s="83" t="s">
        <v>58</v>
      </c>
      <c r="C172" s="84"/>
      <c r="D172" s="82">
        <f aca="true" t="shared" si="37" ref="D172:P172">ROUND(D114+D143+D171,0)</f>
        <v>133909426</v>
      </c>
      <c r="E172" s="82">
        <f t="shared" si="37"/>
        <v>483963</v>
      </c>
      <c r="F172" s="82">
        <f t="shared" si="37"/>
        <v>0</v>
      </c>
      <c r="G172" s="82">
        <f t="shared" si="37"/>
        <v>0</v>
      </c>
      <c r="H172" s="82">
        <f t="shared" si="37"/>
        <v>396315</v>
      </c>
      <c r="I172" s="82">
        <f t="shared" si="37"/>
        <v>0</v>
      </c>
      <c r="J172" s="82">
        <f t="shared" si="37"/>
        <v>0</v>
      </c>
      <c r="K172" s="82">
        <f t="shared" si="37"/>
        <v>470962</v>
      </c>
      <c r="L172" s="82">
        <f t="shared" si="37"/>
        <v>0</v>
      </c>
      <c r="M172" s="82">
        <f t="shared" si="37"/>
        <v>0</v>
      </c>
      <c r="N172" s="82">
        <f t="shared" si="37"/>
        <v>0</v>
      </c>
      <c r="O172" s="82">
        <f t="shared" si="37"/>
        <v>5387869</v>
      </c>
      <c r="P172" s="82">
        <f t="shared" si="37"/>
        <v>140648535</v>
      </c>
    </row>
    <row r="173" spans="2:17" s="26" customFormat="1" ht="12.75" customHeight="1"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2"/>
    </row>
    <row r="174" spans="1:16" s="26" customFormat="1" ht="15.75">
      <c r="A174" s="19" t="s">
        <v>59</v>
      </c>
      <c r="B174" s="145" t="s">
        <v>60</v>
      </c>
      <c r="C174" s="145"/>
      <c r="D174" s="146">
        <v>8009061</v>
      </c>
      <c r="E174" s="147"/>
      <c r="F174" s="147"/>
      <c r="G174" s="147"/>
      <c r="H174" s="148"/>
      <c r="I174" s="148"/>
      <c r="J174" s="148"/>
      <c r="K174" s="148"/>
      <c r="L174" s="148"/>
      <c r="M174" s="148"/>
      <c r="N174" s="148"/>
      <c r="O174" s="147"/>
      <c r="P174" s="146">
        <f aca="true" t="shared" si="38" ref="P174:P180">ROUND(SUM(D174:O174),0)</f>
        <v>8009061</v>
      </c>
    </row>
    <row r="175" spans="1:16" s="26" customFormat="1" ht="15.75">
      <c r="A175" s="19"/>
      <c r="B175" s="27" t="s">
        <v>61</v>
      </c>
      <c r="C175" s="88"/>
      <c r="D175" s="90"/>
      <c r="E175" s="90"/>
      <c r="F175" s="90"/>
      <c r="G175" s="90"/>
      <c r="H175" s="91"/>
      <c r="I175" s="91"/>
      <c r="J175" s="91"/>
      <c r="K175" s="91"/>
      <c r="L175" s="91"/>
      <c r="M175" s="91"/>
      <c r="N175" s="91"/>
      <c r="O175" s="90"/>
      <c r="P175" s="149"/>
    </row>
    <row r="176" spans="1:16" s="26" customFormat="1" ht="15.75">
      <c r="A176" s="19"/>
      <c r="B176" s="150"/>
      <c r="C176" s="151"/>
      <c r="D176" s="37"/>
      <c r="E176" s="37"/>
      <c r="F176" s="37"/>
      <c r="G176" s="37"/>
      <c r="H176" s="38"/>
      <c r="I176" s="38"/>
      <c r="J176" s="38"/>
      <c r="K176" s="38"/>
      <c r="L176" s="38"/>
      <c r="M176" s="38"/>
      <c r="N176" s="38"/>
      <c r="O176" s="37"/>
      <c r="P176" s="149">
        <f t="shared" si="38"/>
        <v>0</v>
      </c>
    </row>
    <row r="177" spans="1:16" s="26" customFormat="1" ht="15.75">
      <c r="A177" s="19"/>
      <c r="B177" s="152"/>
      <c r="C177" s="151"/>
      <c r="D177" s="37"/>
      <c r="E177" s="37"/>
      <c r="F177" s="37"/>
      <c r="G177" s="37"/>
      <c r="H177" s="38"/>
      <c r="I177" s="38"/>
      <c r="J177" s="38"/>
      <c r="K177" s="38"/>
      <c r="L177" s="38"/>
      <c r="M177" s="38"/>
      <c r="N177" s="38"/>
      <c r="O177" s="37"/>
      <c r="P177" s="149">
        <f t="shared" si="38"/>
        <v>0</v>
      </c>
    </row>
    <row r="178" spans="1:16" s="26" customFormat="1" ht="15.75">
      <c r="A178" s="19"/>
      <c r="B178" s="153"/>
      <c r="C178" s="151"/>
      <c r="D178" s="37"/>
      <c r="E178" s="37"/>
      <c r="F178" s="37"/>
      <c r="G178" s="37"/>
      <c r="H178" s="38"/>
      <c r="I178" s="38"/>
      <c r="J178" s="38"/>
      <c r="K178" s="38"/>
      <c r="L178" s="38"/>
      <c r="M178" s="38"/>
      <c r="N178" s="38"/>
      <c r="O178" s="37"/>
      <c r="P178" s="154">
        <f t="shared" si="38"/>
        <v>0</v>
      </c>
    </row>
    <row r="179" spans="1:16" s="26" customFormat="1" ht="15.75">
      <c r="A179" s="19"/>
      <c r="B179" s="40" t="s">
        <v>19</v>
      </c>
      <c r="C179" s="42"/>
      <c r="D179" s="41">
        <f aca="true" t="shared" si="39" ref="D179:O179">ROUND(SUM(D175:D178),0)</f>
        <v>0</v>
      </c>
      <c r="E179" s="41">
        <f t="shared" si="39"/>
        <v>0</v>
      </c>
      <c r="F179" s="41">
        <f t="shared" si="39"/>
        <v>0</v>
      </c>
      <c r="G179" s="41">
        <f t="shared" si="39"/>
        <v>0</v>
      </c>
      <c r="H179" s="41">
        <f t="shared" si="39"/>
        <v>0</v>
      </c>
      <c r="I179" s="41">
        <f t="shared" si="39"/>
        <v>0</v>
      </c>
      <c r="J179" s="41">
        <f t="shared" si="39"/>
        <v>0</v>
      </c>
      <c r="K179" s="41">
        <f t="shared" si="39"/>
        <v>0</v>
      </c>
      <c r="L179" s="41">
        <f t="shared" si="39"/>
        <v>0</v>
      </c>
      <c r="M179" s="41">
        <f t="shared" si="39"/>
        <v>0</v>
      </c>
      <c r="N179" s="41">
        <f t="shared" si="39"/>
        <v>0</v>
      </c>
      <c r="O179" s="41">
        <f t="shared" si="39"/>
        <v>0</v>
      </c>
      <c r="P179" s="155">
        <f t="shared" si="38"/>
        <v>0</v>
      </c>
    </row>
    <row r="180" spans="1:16" s="26" customFormat="1" ht="15.75">
      <c r="A180" s="19"/>
      <c r="B180" s="40" t="s">
        <v>20</v>
      </c>
      <c r="C180" s="40"/>
      <c r="D180" s="97">
        <f aca="true" t="shared" si="40" ref="D180:O180">ROUND(SUM(D174+D179),0)</f>
        <v>8009061</v>
      </c>
      <c r="E180" s="97">
        <f t="shared" si="40"/>
        <v>0</v>
      </c>
      <c r="F180" s="97">
        <f t="shared" si="40"/>
        <v>0</v>
      </c>
      <c r="G180" s="97">
        <f t="shared" si="40"/>
        <v>0</v>
      </c>
      <c r="H180" s="97">
        <f t="shared" si="40"/>
        <v>0</v>
      </c>
      <c r="I180" s="97">
        <f t="shared" si="40"/>
        <v>0</v>
      </c>
      <c r="J180" s="97">
        <f t="shared" si="40"/>
        <v>0</v>
      </c>
      <c r="K180" s="97">
        <f t="shared" si="40"/>
        <v>0</v>
      </c>
      <c r="L180" s="97">
        <f t="shared" si="40"/>
        <v>0</v>
      </c>
      <c r="M180" s="97">
        <f t="shared" si="40"/>
        <v>0</v>
      </c>
      <c r="N180" s="97">
        <f t="shared" si="40"/>
        <v>0</v>
      </c>
      <c r="O180" s="97">
        <f t="shared" si="40"/>
        <v>0</v>
      </c>
      <c r="P180" s="156">
        <f t="shared" si="38"/>
        <v>8009061</v>
      </c>
    </row>
    <row r="181" spans="2:17" ht="15.75">
      <c r="B181" s="157" t="s">
        <v>19</v>
      </c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1" t="s">
        <v>62</v>
      </c>
    </row>
    <row r="182" spans="2:17" ht="15.75">
      <c r="B182" s="46" t="s">
        <v>16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50"/>
      <c r="Q182" s="1" t="s">
        <v>62</v>
      </c>
    </row>
    <row r="183" spans="2:16" ht="15.75">
      <c r="B183" s="56" t="s">
        <v>63</v>
      </c>
      <c r="C183" s="138"/>
      <c r="D183" s="158">
        <v>-2436156</v>
      </c>
      <c r="E183" s="159"/>
      <c r="F183" s="160"/>
      <c r="G183" s="158"/>
      <c r="H183" s="158"/>
      <c r="I183" s="158"/>
      <c r="J183" s="158"/>
      <c r="K183" s="158"/>
      <c r="L183" s="158"/>
      <c r="M183" s="158"/>
      <c r="N183" s="158"/>
      <c r="O183" s="161"/>
      <c r="P183" s="50">
        <f aca="true" t="shared" si="41" ref="P183:P189">ROUND(SUM(D183:O183),0)</f>
        <v>-2436156</v>
      </c>
    </row>
    <row r="184" spans="2:16" ht="30.75">
      <c r="B184" s="56" t="s">
        <v>64</v>
      </c>
      <c r="C184" s="47"/>
      <c r="D184" s="158">
        <v>1466205</v>
      </c>
      <c r="E184" s="159"/>
      <c r="F184" s="160"/>
      <c r="G184" s="158"/>
      <c r="H184" s="158"/>
      <c r="I184" s="158"/>
      <c r="J184" s="158"/>
      <c r="K184" s="158"/>
      <c r="L184" s="158"/>
      <c r="M184" s="158"/>
      <c r="N184" s="158"/>
      <c r="O184" s="161"/>
      <c r="P184" s="50">
        <f t="shared" si="41"/>
        <v>1466205</v>
      </c>
    </row>
    <row r="185" spans="2:16" ht="15.75">
      <c r="B185" s="162"/>
      <c r="C185" s="138"/>
      <c r="D185" s="158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8"/>
      <c r="P185" s="50"/>
    </row>
    <row r="186" spans="2:16" ht="15.75">
      <c r="B186" s="59" t="s">
        <v>65</v>
      </c>
      <c r="C186" s="4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8"/>
      <c r="P186" s="50"/>
    </row>
    <row r="187" spans="2:16" ht="15.75">
      <c r="B187" s="101"/>
      <c r="C187" s="4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8"/>
      <c r="P187" s="50">
        <f t="shared" si="41"/>
        <v>0</v>
      </c>
    </row>
    <row r="188" spans="2:16" ht="15.75">
      <c r="B188" s="59" t="s">
        <v>24</v>
      </c>
      <c r="C188" s="47">
        <f>IF(D188&gt;0,D188,0)</f>
        <v>0</v>
      </c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4"/>
      <c r="P188" s="50"/>
    </row>
    <row r="189" spans="2:16" ht="15.75">
      <c r="B189" s="57"/>
      <c r="C189" s="4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8"/>
      <c r="P189" s="50">
        <f t="shared" si="41"/>
        <v>0</v>
      </c>
    </row>
    <row r="190" spans="2:17" ht="15.75">
      <c r="B190" s="61" t="s">
        <v>25</v>
      </c>
      <c r="C190" s="62"/>
      <c r="D190" s="63">
        <f aca="true" t="shared" si="42" ref="D190:P190">ROUND(SUM(D182:D189),0)</f>
        <v>-969951</v>
      </c>
      <c r="E190" s="63">
        <f t="shared" si="42"/>
        <v>0</v>
      </c>
      <c r="F190" s="63">
        <f t="shared" si="42"/>
        <v>0</v>
      </c>
      <c r="G190" s="63">
        <f t="shared" si="42"/>
        <v>0</v>
      </c>
      <c r="H190" s="63">
        <f t="shared" si="42"/>
        <v>0</v>
      </c>
      <c r="I190" s="63">
        <f t="shared" si="42"/>
        <v>0</v>
      </c>
      <c r="J190" s="63">
        <f t="shared" si="42"/>
        <v>0</v>
      </c>
      <c r="K190" s="63">
        <f t="shared" si="42"/>
        <v>0</v>
      </c>
      <c r="L190" s="63">
        <f t="shared" si="42"/>
        <v>0</v>
      </c>
      <c r="M190" s="63">
        <f t="shared" si="42"/>
        <v>0</v>
      </c>
      <c r="N190" s="63">
        <f t="shared" si="42"/>
        <v>0</v>
      </c>
      <c r="O190" s="63">
        <f t="shared" si="42"/>
        <v>0</v>
      </c>
      <c r="P190" s="63">
        <f t="shared" si="42"/>
        <v>-969951</v>
      </c>
      <c r="Q190" s="64">
        <f>SUM(D190:O190)-P190</f>
        <v>0</v>
      </c>
    </row>
    <row r="191" spans="2:16" ht="15.75">
      <c r="B191" s="61" t="s">
        <v>26</v>
      </c>
      <c r="C191" s="62"/>
      <c r="D191" s="63">
        <f aca="true" t="shared" si="43" ref="D191:P191">ROUND(D180+D190,0)</f>
        <v>7039110</v>
      </c>
      <c r="E191" s="63">
        <f t="shared" si="43"/>
        <v>0</v>
      </c>
      <c r="F191" s="63">
        <f t="shared" si="43"/>
        <v>0</v>
      </c>
      <c r="G191" s="63">
        <f t="shared" si="43"/>
        <v>0</v>
      </c>
      <c r="H191" s="63">
        <f t="shared" si="43"/>
        <v>0</v>
      </c>
      <c r="I191" s="63">
        <f t="shared" si="43"/>
        <v>0</v>
      </c>
      <c r="J191" s="63">
        <f t="shared" si="43"/>
        <v>0</v>
      </c>
      <c r="K191" s="63">
        <f t="shared" si="43"/>
        <v>0</v>
      </c>
      <c r="L191" s="63">
        <f t="shared" si="43"/>
        <v>0</v>
      </c>
      <c r="M191" s="63">
        <f t="shared" si="43"/>
        <v>0</v>
      </c>
      <c r="N191" s="63">
        <f t="shared" si="43"/>
        <v>0</v>
      </c>
      <c r="O191" s="63">
        <f t="shared" si="43"/>
        <v>0</v>
      </c>
      <c r="P191" s="63">
        <f t="shared" si="43"/>
        <v>7039110</v>
      </c>
    </row>
    <row r="192" spans="2:16" ht="15.75">
      <c r="B192" s="66" t="s">
        <v>27</v>
      </c>
      <c r="C192" s="6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9"/>
    </row>
    <row r="193" spans="2:16" ht="15.75" hidden="1">
      <c r="B193" s="141"/>
      <c r="C193" s="71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69">
        <f aca="true" t="shared" si="44" ref="P193:P195">ROUND(SUM(D193:O193),0)</f>
        <v>0</v>
      </c>
    </row>
    <row r="194" spans="2:16" ht="15.75" hidden="1">
      <c r="B194" s="141"/>
      <c r="C194" s="71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69">
        <f t="shared" si="44"/>
        <v>0</v>
      </c>
    </row>
    <row r="195" spans="2:16" ht="15.75" hidden="1">
      <c r="B195" s="141"/>
      <c r="C195" s="71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69">
        <f t="shared" si="44"/>
        <v>0</v>
      </c>
    </row>
    <row r="196" spans="2:16" ht="15.75">
      <c r="B196" s="80" t="s">
        <v>28</v>
      </c>
      <c r="C196" s="81"/>
      <c r="D196" s="82">
        <f>ROUND(SUM(D192:D195),0)</f>
        <v>0</v>
      </c>
      <c r="E196" s="82">
        <f aca="true" t="shared" si="45" ref="E196:P196">ROUND(SUM(E192:E195),0)</f>
        <v>0</v>
      </c>
      <c r="F196" s="82">
        <f t="shared" si="45"/>
        <v>0</v>
      </c>
      <c r="G196" s="82">
        <f t="shared" si="45"/>
        <v>0</v>
      </c>
      <c r="H196" s="82">
        <f t="shared" si="45"/>
        <v>0</v>
      </c>
      <c r="I196" s="82">
        <f t="shared" si="45"/>
        <v>0</v>
      </c>
      <c r="J196" s="82">
        <f t="shared" si="45"/>
        <v>0</v>
      </c>
      <c r="K196" s="82">
        <f t="shared" si="45"/>
        <v>0</v>
      </c>
      <c r="L196" s="82">
        <f t="shared" si="45"/>
        <v>0</v>
      </c>
      <c r="M196" s="82">
        <f t="shared" si="45"/>
        <v>0</v>
      </c>
      <c r="N196" s="82">
        <f t="shared" si="45"/>
        <v>0</v>
      </c>
      <c r="O196" s="82">
        <f t="shared" si="45"/>
        <v>0</v>
      </c>
      <c r="P196" s="82">
        <f t="shared" si="45"/>
        <v>0</v>
      </c>
    </row>
    <row r="197" spans="2:16" s="26" customFormat="1" ht="15.75">
      <c r="B197" s="83" t="s">
        <v>66</v>
      </c>
      <c r="C197" s="84"/>
      <c r="D197" s="82">
        <f aca="true" t="shared" si="46" ref="D197:P197">ROUND(D180+D190+D196,0)</f>
        <v>7039110</v>
      </c>
      <c r="E197" s="82">
        <f t="shared" si="46"/>
        <v>0</v>
      </c>
      <c r="F197" s="82">
        <f t="shared" si="46"/>
        <v>0</v>
      </c>
      <c r="G197" s="82">
        <f t="shared" si="46"/>
        <v>0</v>
      </c>
      <c r="H197" s="82">
        <f t="shared" si="46"/>
        <v>0</v>
      </c>
      <c r="I197" s="82">
        <f t="shared" si="46"/>
        <v>0</v>
      </c>
      <c r="J197" s="82">
        <f t="shared" si="46"/>
        <v>0</v>
      </c>
      <c r="K197" s="82">
        <f t="shared" si="46"/>
        <v>0</v>
      </c>
      <c r="L197" s="82">
        <f t="shared" si="46"/>
        <v>0</v>
      </c>
      <c r="M197" s="82">
        <f t="shared" si="46"/>
        <v>0</v>
      </c>
      <c r="N197" s="82">
        <f t="shared" si="46"/>
        <v>0</v>
      </c>
      <c r="O197" s="82">
        <f t="shared" si="46"/>
        <v>0</v>
      </c>
      <c r="P197" s="82">
        <f t="shared" si="46"/>
        <v>7039110</v>
      </c>
    </row>
    <row r="198" spans="2:17" s="26" customFormat="1" ht="12.75" customHeight="1">
      <c r="B198" s="163"/>
      <c r="C198" s="163"/>
      <c r="D198" s="16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6"/>
      <c r="P198" s="7"/>
      <c r="Q198" s="25"/>
    </row>
    <row r="199" spans="1:16" ht="15.75">
      <c r="A199" s="19" t="s">
        <v>67</v>
      </c>
      <c r="B199" s="20" t="s">
        <v>68</v>
      </c>
      <c r="C199" s="20"/>
      <c r="D199" s="22"/>
      <c r="E199" s="24">
        <v>886929</v>
      </c>
      <c r="F199" s="22"/>
      <c r="G199" s="22"/>
      <c r="H199" s="23"/>
      <c r="I199" s="23"/>
      <c r="J199" s="23"/>
      <c r="K199" s="23"/>
      <c r="L199" s="23"/>
      <c r="M199" s="23"/>
      <c r="N199" s="23"/>
      <c r="O199" s="22"/>
      <c r="P199" s="24">
        <f aca="true" t="shared" si="47" ref="P199:P205">ROUND(SUM(D199:O199),0)</f>
        <v>886929</v>
      </c>
    </row>
    <row r="200" spans="1:16" ht="15.75">
      <c r="A200" s="19"/>
      <c r="B200" s="27" t="s">
        <v>61</v>
      </c>
      <c r="C200" s="27"/>
      <c r="D200" s="28"/>
      <c r="E200" s="28"/>
      <c r="F200" s="28"/>
      <c r="G200" s="28"/>
      <c r="H200" s="29"/>
      <c r="I200" s="29"/>
      <c r="J200" s="29"/>
      <c r="K200" s="29"/>
      <c r="L200" s="29"/>
      <c r="M200" s="29"/>
      <c r="N200" s="29"/>
      <c r="O200" s="28"/>
      <c r="P200" s="30"/>
    </row>
    <row r="201" spans="1:16" ht="15.75">
      <c r="A201" s="19"/>
      <c r="B201" s="150"/>
      <c r="C201" s="89"/>
      <c r="D201" s="28"/>
      <c r="E201" s="28"/>
      <c r="F201" s="28"/>
      <c r="G201" s="28"/>
      <c r="H201" s="29"/>
      <c r="I201" s="29"/>
      <c r="J201" s="29"/>
      <c r="K201" s="29"/>
      <c r="L201" s="29"/>
      <c r="M201" s="29"/>
      <c r="N201" s="29"/>
      <c r="O201" s="28"/>
      <c r="P201" s="30">
        <f t="shared" si="47"/>
        <v>0</v>
      </c>
    </row>
    <row r="202" spans="1:16" ht="15.75">
      <c r="A202" s="19"/>
      <c r="B202" s="152"/>
      <c r="C202" s="89"/>
      <c r="D202" s="165"/>
      <c r="E202" s="165"/>
      <c r="F202" s="165"/>
      <c r="G202" s="165"/>
      <c r="H202" s="166"/>
      <c r="I202" s="166"/>
      <c r="J202" s="166"/>
      <c r="K202" s="166"/>
      <c r="L202" s="166"/>
      <c r="M202" s="166"/>
      <c r="N202" s="166"/>
      <c r="O202" s="165"/>
      <c r="P202" s="30">
        <f t="shared" si="47"/>
        <v>0</v>
      </c>
    </row>
    <row r="203" spans="1:16" ht="15.75">
      <c r="A203" s="19"/>
      <c r="B203" s="93"/>
      <c r="C203" s="151"/>
      <c r="D203" s="37"/>
      <c r="E203" s="37"/>
      <c r="F203" s="37"/>
      <c r="G203" s="37"/>
      <c r="H203" s="38"/>
      <c r="I203" s="38"/>
      <c r="J203" s="38"/>
      <c r="K203" s="38"/>
      <c r="L203" s="38"/>
      <c r="M203" s="38"/>
      <c r="N203" s="38"/>
      <c r="O203" s="37"/>
      <c r="P203" s="39">
        <f t="shared" si="47"/>
        <v>0</v>
      </c>
    </row>
    <row r="204" spans="1:16" ht="15.75">
      <c r="A204" s="19"/>
      <c r="B204" s="40" t="s">
        <v>19</v>
      </c>
      <c r="C204" s="42"/>
      <c r="D204" s="41">
        <f aca="true" t="shared" si="48" ref="D204:O204">ROUND(SUM(D200:D203),0)</f>
        <v>0</v>
      </c>
      <c r="E204" s="41">
        <f t="shared" si="48"/>
        <v>0</v>
      </c>
      <c r="F204" s="41">
        <f t="shared" si="48"/>
        <v>0</v>
      </c>
      <c r="G204" s="41">
        <f t="shared" si="48"/>
        <v>0</v>
      </c>
      <c r="H204" s="41">
        <f t="shared" si="48"/>
        <v>0</v>
      </c>
      <c r="I204" s="41">
        <f t="shared" si="48"/>
        <v>0</v>
      </c>
      <c r="J204" s="41">
        <f t="shared" si="48"/>
        <v>0</v>
      </c>
      <c r="K204" s="41">
        <f t="shared" si="48"/>
        <v>0</v>
      </c>
      <c r="L204" s="41">
        <f t="shared" si="48"/>
        <v>0</v>
      </c>
      <c r="M204" s="41">
        <f t="shared" si="48"/>
        <v>0</v>
      </c>
      <c r="N204" s="41">
        <f t="shared" si="48"/>
        <v>0</v>
      </c>
      <c r="O204" s="41">
        <f t="shared" si="48"/>
        <v>0</v>
      </c>
      <c r="P204" s="41">
        <f t="shared" si="47"/>
        <v>0</v>
      </c>
    </row>
    <row r="205" spans="1:16" ht="15.75">
      <c r="A205" s="19"/>
      <c r="B205" s="40" t="s">
        <v>20</v>
      </c>
      <c r="C205" s="40"/>
      <c r="D205" s="97">
        <f aca="true" t="shared" si="49" ref="D205:O205">ROUND(SUM(D199+D204),0)</f>
        <v>0</v>
      </c>
      <c r="E205" s="97">
        <f t="shared" si="49"/>
        <v>886929</v>
      </c>
      <c r="F205" s="97">
        <f t="shared" si="49"/>
        <v>0</v>
      </c>
      <c r="G205" s="97">
        <f t="shared" si="49"/>
        <v>0</v>
      </c>
      <c r="H205" s="97">
        <f t="shared" si="49"/>
        <v>0</v>
      </c>
      <c r="I205" s="97">
        <f t="shared" si="49"/>
        <v>0</v>
      </c>
      <c r="J205" s="97">
        <f t="shared" si="49"/>
        <v>0</v>
      </c>
      <c r="K205" s="97">
        <f t="shared" si="49"/>
        <v>0</v>
      </c>
      <c r="L205" s="97">
        <f t="shared" si="49"/>
        <v>0</v>
      </c>
      <c r="M205" s="97">
        <f t="shared" si="49"/>
        <v>0</v>
      </c>
      <c r="N205" s="97">
        <f t="shared" si="49"/>
        <v>0</v>
      </c>
      <c r="O205" s="97">
        <f t="shared" si="49"/>
        <v>0</v>
      </c>
      <c r="P205" s="97">
        <f t="shared" si="47"/>
        <v>886929</v>
      </c>
    </row>
    <row r="206" spans="2:16" ht="15.75">
      <c r="B206" s="157" t="s">
        <v>19</v>
      </c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</row>
    <row r="207" spans="2:16" ht="15.75">
      <c r="B207" s="46" t="s">
        <v>16</v>
      </c>
      <c r="C207" s="47">
        <f>IF(D207&gt;0,D207,0)</f>
        <v>0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50"/>
    </row>
    <row r="208" spans="2:16" ht="15.75">
      <c r="B208" s="51" t="s">
        <v>21</v>
      </c>
      <c r="C208" s="47"/>
      <c r="D208" s="57"/>
      <c r="E208" s="57">
        <v>14994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8"/>
      <c r="P208" s="55">
        <f aca="true" t="shared" si="50" ref="P208:P211">ROUND(SUM(D208:O208),0)</f>
        <v>14994</v>
      </c>
    </row>
    <row r="209" spans="2:16" ht="15.75">
      <c r="B209" s="99"/>
      <c r="C209" s="4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8"/>
      <c r="P209" s="55">
        <f t="shared" si="50"/>
        <v>0</v>
      </c>
    </row>
    <row r="210" spans="2:16" ht="15.75">
      <c r="B210" s="59" t="s">
        <v>23</v>
      </c>
      <c r="C210" s="47">
        <f>IF(D210&gt;0,D210,0)</f>
        <v>0</v>
      </c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8"/>
      <c r="P210" s="55"/>
    </row>
    <row r="211" spans="2:16" ht="15.75">
      <c r="B211" s="101"/>
      <c r="C211" s="4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8"/>
      <c r="P211" s="55">
        <f t="shared" si="50"/>
        <v>0</v>
      </c>
    </row>
    <row r="212" spans="2:16" ht="15.75">
      <c r="B212" s="59" t="s">
        <v>24</v>
      </c>
      <c r="C212" s="47">
        <f>IF(D212&gt;0,D212,0)</f>
        <v>0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5"/>
    </row>
    <row r="213" spans="2:16" ht="15.75">
      <c r="B213" s="55"/>
      <c r="C213" s="47">
        <f>IF(D213&gt;0,D213,0)</f>
        <v>0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8"/>
      <c r="P213" s="55">
        <f aca="true" t="shared" si="51" ref="P213">ROUND(SUM(D213:O213),0)</f>
        <v>0</v>
      </c>
    </row>
    <row r="214" spans="2:17" ht="15.75">
      <c r="B214" s="167" t="s">
        <v>25</v>
      </c>
      <c r="C214" s="168"/>
      <c r="D214" s="63">
        <f aca="true" t="shared" si="52" ref="D214:P214">ROUND(SUM(D207:D213),0)</f>
        <v>0</v>
      </c>
      <c r="E214" s="63">
        <f t="shared" si="52"/>
        <v>14994</v>
      </c>
      <c r="F214" s="63">
        <f t="shared" si="52"/>
        <v>0</v>
      </c>
      <c r="G214" s="63">
        <f t="shared" si="52"/>
        <v>0</v>
      </c>
      <c r="H214" s="63">
        <f t="shared" si="52"/>
        <v>0</v>
      </c>
      <c r="I214" s="63">
        <f t="shared" si="52"/>
        <v>0</v>
      </c>
      <c r="J214" s="63">
        <f t="shared" si="52"/>
        <v>0</v>
      </c>
      <c r="K214" s="63">
        <f t="shared" si="52"/>
        <v>0</v>
      </c>
      <c r="L214" s="63">
        <f t="shared" si="52"/>
        <v>0</v>
      </c>
      <c r="M214" s="63">
        <f t="shared" si="52"/>
        <v>0</v>
      </c>
      <c r="N214" s="63">
        <f t="shared" si="52"/>
        <v>0</v>
      </c>
      <c r="O214" s="63">
        <f t="shared" si="52"/>
        <v>0</v>
      </c>
      <c r="P214" s="63">
        <f t="shared" si="52"/>
        <v>14994</v>
      </c>
      <c r="Q214" s="64">
        <f>SUM(D214:O214)-P214</f>
        <v>0</v>
      </c>
    </row>
    <row r="215" spans="2:16" ht="15.75">
      <c r="B215" s="61" t="s">
        <v>26</v>
      </c>
      <c r="C215" s="62"/>
      <c r="D215" s="63">
        <f aca="true" t="shared" si="53" ref="D215:P215">ROUND(D205+D214,0)</f>
        <v>0</v>
      </c>
      <c r="E215" s="63">
        <f t="shared" si="53"/>
        <v>901923</v>
      </c>
      <c r="F215" s="63">
        <f t="shared" si="53"/>
        <v>0</v>
      </c>
      <c r="G215" s="63">
        <f t="shared" si="53"/>
        <v>0</v>
      </c>
      <c r="H215" s="63">
        <f t="shared" si="53"/>
        <v>0</v>
      </c>
      <c r="I215" s="63">
        <f t="shared" si="53"/>
        <v>0</v>
      </c>
      <c r="J215" s="63">
        <f t="shared" si="53"/>
        <v>0</v>
      </c>
      <c r="K215" s="63">
        <f t="shared" si="53"/>
        <v>0</v>
      </c>
      <c r="L215" s="63">
        <f t="shared" si="53"/>
        <v>0</v>
      </c>
      <c r="M215" s="63">
        <f t="shared" si="53"/>
        <v>0</v>
      </c>
      <c r="N215" s="63">
        <f t="shared" si="53"/>
        <v>0</v>
      </c>
      <c r="O215" s="63">
        <f t="shared" si="53"/>
        <v>0</v>
      </c>
      <c r="P215" s="63">
        <f t="shared" si="53"/>
        <v>901923</v>
      </c>
    </row>
    <row r="216" spans="2:16" ht="15.75">
      <c r="B216" s="66" t="s">
        <v>27</v>
      </c>
      <c r="C216" s="67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70"/>
    </row>
    <row r="217" spans="2:16" ht="15.75" hidden="1">
      <c r="B217" s="70" t="s">
        <v>16</v>
      </c>
      <c r="C217" s="71"/>
      <c r="D217" s="171"/>
      <c r="E217" s="172"/>
      <c r="F217" s="171"/>
      <c r="G217" s="172"/>
      <c r="H217" s="172"/>
      <c r="I217" s="172"/>
      <c r="J217" s="172"/>
      <c r="K217" s="172"/>
      <c r="L217" s="172"/>
      <c r="M217" s="172"/>
      <c r="N217" s="172"/>
      <c r="O217" s="173"/>
      <c r="P217" s="69"/>
    </row>
    <row r="218" spans="2:16" ht="15.75" hidden="1">
      <c r="B218" s="70"/>
      <c r="C218" s="71"/>
      <c r="D218" s="174"/>
      <c r="E218" s="175"/>
      <c r="F218" s="174"/>
      <c r="G218" s="175"/>
      <c r="H218" s="175"/>
      <c r="I218" s="175"/>
      <c r="J218" s="175"/>
      <c r="K218" s="175"/>
      <c r="L218" s="175"/>
      <c r="M218" s="175"/>
      <c r="N218" s="175"/>
      <c r="O218" s="176"/>
      <c r="P218" s="69">
        <f aca="true" t="shared" si="54" ref="P218:P228">ROUND(SUM(D218:O218),0)</f>
        <v>0</v>
      </c>
    </row>
    <row r="219" spans="2:16" ht="15.75" hidden="1">
      <c r="B219" s="70"/>
      <c r="C219" s="71"/>
      <c r="D219" s="174"/>
      <c r="E219" s="175"/>
      <c r="F219" s="174"/>
      <c r="G219" s="175"/>
      <c r="H219" s="175"/>
      <c r="I219" s="175"/>
      <c r="J219" s="175"/>
      <c r="K219" s="175"/>
      <c r="L219" s="175"/>
      <c r="M219" s="175"/>
      <c r="N219" s="175"/>
      <c r="O219" s="176"/>
      <c r="P219" s="69">
        <f t="shared" si="54"/>
        <v>0</v>
      </c>
    </row>
    <row r="220" spans="2:16" ht="15.75" hidden="1">
      <c r="B220" s="75"/>
      <c r="C220" s="71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69">
        <f t="shared" si="54"/>
        <v>0</v>
      </c>
    </row>
    <row r="221" spans="2:16" ht="15.75" hidden="1">
      <c r="B221" s="70" t="s">
        <v>23</v>
      </c>
      <c r="C221" s="71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69"/>
    </row>
    <row r="222" spans="2:16" ht="15.75" hidden="1">
      <c r="B222" s="177"/>
      <c r="C222" s="71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69">
        <f t="shared" si="54"/>
        <v>0</v>
      </c>
    </row>
    <row r="223" spans="2:16" ht="15.75" hidden="1">
      <c r="B223" s="177"/>
      <c r="C223" s="71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69">
        <f t="shared" si="54"/>
        <v>0</v>
      </c>
    </row>
    <row r="224" spans="2:16" ht="15.75" hidden="1">
      <c r="B224" s="177"/>
      <c r="C224" s="71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69">
        <f t="shared" si="54"/>
        <v>0</v>
      </c>
    </row>
    <row r="225" spans="2:16" ht="15.75" hidden="1">
      <c r="B225" s="66" t="s">
        <v>24</v>
      </c>
      <c r="C225" s="71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69"/>
    </row>
    <row r="226" spans="2:16" ht="15.75" hidden="1">
      <c r="B226" s="104"/>
      <c r="C226" s="78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69">
        <f t="shared" si="54"/>
        <v>0</v>
      </c>
    </row>
    <row r="227" spans="2:16" ht="15.75" hidden="1">
      <c r="B227" s="79"/>
      <c r="C227" s="78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69">
        <f t="shared" si="54"/>
        <v>0</v>
      </c>
    </row>
    <row r="228" spans="2:16" ht="15.75" hidden="1">
      <c r="B228" s="79"/>
      <c r="C228" s="78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178">
        <f t="shared" si="54"/>
        <v>0</v>
      </c>
    </row>
    <row r="229" spans="2:16" ht="15.75">
      <c r="B229" s="80" t="s">
        <v>28</v>
      </c>
      <c r="C229" s="81"/>
      <c r="D229" s="82">
        <f aca="true" t="shared" si="55" ref="D229:P229">ROUND(SUM(D216:D228),0)</f>
        <v>0</v>
      </c>
      <c r="E229" s="82">
        <f t="shared" si="55"/>
        <v>0</v>
      </c>
      <c r="F229" s="82">
        <f t="shared" si="55"/>
        <v>0</v>
      </c>
      <c r="G229" s="82">
        <f t="shared" si="55"/>
        <v>0</v>
      </c>
      <c r="H229" s="82">
        <f t="shared" si="55"/>
        <v>0</v>
      </c>
      <c r="I229" s="82">
        <f t="shared" si="55"/>
        <v>0</v>
      </c>
      <c r="J229" s="82">
        <f t="shared" si="55"/>
        <v>0</v>
      </c>
      <c r="K229" s="82">
        <f t="shared" si="55"/>
        <v>0</v>
      </c>
      <c r="L229" s="82">
        <f t="shared" si="55"/>
        <v>0</v>
      </c>
      <c r="M229" s="82">
        <f t="shared" si="55"/>
        <v>0</v>
      </c>
      <c r="N229" s="82">
        <f t="shared" si="55"/>
        <v>0</v>
      </c>
      <c r="O229" s="82">
        <f t="shared" si="55"/>
        <v>0</v>
      </c>
      <c r="P229" s="82">
        <f t="shared" si="55"/>
        <v>0</v>
      </c>
    </row>
    <row r="230" spans="2:16" s="26" customFormat="1" ht="15.75">
      <c r="B230" s="83" t="s">
        <v>69</v>
      </c>
      <c r="C230" s="84"/>
      <c r="D230" s="82">
        <f aca="true" t="shared" si="56" ref="D230:P230">ROUND(D205+D214+D229,0)</f>
        <v>0</v>
      </c>
      <c r="E230" s="82">
        <f t="shared" si="56"/>
        <v>901923</v>
      </c>
      <c r="F230" s="82">
        <f t="shared" si="56"/>
        <v>0</v>
      </c>
      <c r="G230" s="82">
        <f t="shared" si="56"/>
        <v>0</v>
      </c>
      <c r="H230" s="82">
        <f t="shared" si="56"/>
        <v>0</v>
      </c>
      <c r="I230" s="82">
        <f t="shared" si="56"/>
        <v>0</v>
      </c>
      <c r="J230" s="82">
        <f t="shared" si="56"/>
        <v>0</v>
      </c>
      <c r="K230" s="82">
        <f t="shared" si="56"/>
        <v>0</v>
      </c>
      <c r="L230" s="82">
        <f t="shared" si="56"/>
        <v>0</v>
      </c>
      <c r="M230" s="82">
        <f t="shared" si="56"/>
        <v>0</v>
      </c>
      <c r="N230" s="82">
        <f t="shared" si="56"/>
        <v>0</v>
      </c>
      <c r="O230" s="82">
        <f t="shared" si="56"/>
        <v>0</v>
      </c>
      <c r="P230" s="82">
        <f t="shared" si="56"/>
        <v>901923</v>
      </c>
    </row>
    <row r="231" spans="2:17" s="26" customFormat="1" ht="12.75" customHeight="1">
      <c r="B231" s="179"/>
      <c r="C231" s="47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80"/>
      <c r="P231" s="160"/>
      <c r="Q231" s="25"/>
    </row>
    <row r="232" spans="1:16" ht="15.75">
      <c r="A232" s="19" t="s">
        <v>70</v>
      </c>
      <c r="B232" s="20" t="s">
        <v>71</v>
      </c>
      <c r="C232" s="20"/>
      <c r="D232" s="22"/>
      <c r="E232" s="22"/>
      <c r="F232" s="22"/>
      <c r="G232" s="22"/>
      <c r="H232" s="23"/>
      <c r="I232" s="23"/>
      <c r="J232" s="181">
        <v>1816195</v>
      </c>
      <c r="K232" s="23"/>
      <c r="L232" s="23"/>
      <c r="M232" s="23"/>
      <c r="N232" s="23"/>
      <c r="O232" s="22"/>
      <c r="P232" s="24">
        <f aca="true" t="shared" si="57" ref="P232:P238">ROUND(SUM(D232:O232),0)</f>
        <v>1816195</v>
      </c>
    </row>
    <row r="233" spans="1:16" ht="15.75">
      <c r="A233" s="19"/>
      <c r="B233" s="27" t="s">
        <v>61</v>
      </c>
      <c r="C233" s="27"/>
      <c r="D233" s="28"/>
      <c r="E233" s="28"/>
      <c r="F233" s="28"/>
      <c r="G233" s="28"/>
      <c r="H233" s="29"/>
      <c r="I233" s="29"/>
      <c r="J233" s="29"/>
      <c r="K233" s="29"/>
      <c r="L233" s="29"/>
      <c r="M233" s="29"/>
      <c r="N233" s="29"/>
      <c r="O233" s="28"/>
      <c r="P233" s="30"/>
    </row>
    <row r="234" spans="1:16" ht="15.75">
      <c r="A234" s="19"/>
      <c r="B234" s="150"/>
      <c r="C234" s="89"/>
      <c r="D234" s="28"/>
      <c r="E234" s="28"/>
      <c r="F234" s="28"/>
      <c r="G234" s="28"/>
      <c r="H234" s="29"/>
      <c r="I234" s="29"/>
      <c r="J234" s="29"/>
      <c r="K234" s="29"/>
      <c r="L234" s="29"/>
      <c r="M234" s="29"/>
      <c r="N234" s="29"/>
      <c r="O234" s="28"/>
      <c r="P234" s="30">
        <f t="shared" si="57"/>
        <v>0</v>
      </c>
    </row>
    <row r="235" spans="1:16" ht="15.75">
      <c r="A235" s="19"/>
      <c r="B235" s="152"/>
      <c r="C235" s="89"/>
      <c r="D235" s="165"/>
      <c r="E235" s="165"/>
      <c r="F235" s="165"/>
      <c r="G235" s="165"/>
      <c r="H235" s="166"/>
      <c r="I235" s="166"/>
      <c r="J235" s="166"/>
      <c r="K235" s="166"/>
      <c r="L235" s="166"/>
      <c r="M235" s="166"/>
      <c r="N235" s="166"/>
      <c r="O235" s="165"/>
      <c r="P235" s="30">
        <f t="shared" si="57"/>
        <v>0</v>
      </c>
    </row>
    <row r="236" spans="1:16" ht="15.75">
      <c r="A236" s="19"/>
      <c r="B236" s="93"/>
      <c r="C236" s="151"/>
      <c r="D236" s="37"/>
      <c r="E236" s="37"/>
      <c r="F236" s="37"/>
      <c r="G236" s="37"/>
      <c r="H236" s="38"/>
      <c r="I236" s="38"/>
      <c r="J236" s="38"/>
      <c r="K236" s="38"/>
      <c r="L236" s="38"/>
      <c r="M236" s="38"/>
      <c r="N236" s="38"/>
      <c r="O236" s="37"/>
      <c r="P236" s="39">
        <f t="shared" si="57"/>
        <v>0</v>
      </c>
    </row>
    <row r="237" spans="1:16" ht="15.75">
      <c r="A237" s="19"/>
      <c r="B237" s="40" t="s">
        <v>19</v>
      </c>
      <c r="C237" s="42"/>
      <c r="D237" s="41">
        <f aca="true" t="shared" si="58" ref="D237:O237">ROUND(SUM(D233:D236),0)</f>
        <v>0</v>
      </c>
      <c r="E237" s="41">
        <f t="shared" si="58"/>
        <v>0</v>
      </c>
      <c r="F237" s="41">
        <f t="shared" si="58"/>
        <v>0</v>
      </c>
      <c r="G237" s="41">
        <f t="shared" si="58"/>
        <v>0</v>
      </c>
      <c r="H237" s="41">
        <f t="shared" si="58"/>
        <v>0</v>
      </c>
      <c r="I237" s="41">
        <f t="shared" si="58"/>
        <v>0</v>
      </c>
      <c r="J237" s="41">
        <f t="shared" si="58"/>
        <v>0</v>
      </c>
      <c r="K237" s="41">
        <f t="shared" si="58"/>
        <v>0</v>
      </c>
      <c r="L237" s="41">
        <f t="shared" si="58"/>
        <v>0</v>
      </c>
      <c r="M237" s="41">
        <f t="shared" si="58"/>
        <v>0</v>
      </c>
      <c r="N237" s="41">
        <f t="shared" si="58"/>
        <v>0</v>
      </c>
      <c r="O237" s="41">
        <f t="shared" si="58"/>
        <v>0</v>
      </c>
      <c r="P237" s="41">
        <f t="shared" si="57"/>
        <v>0</v>
      </c>
    </row>
    <row r="238" spans="1:16" ht="15.75">
      <c r="A238" s="19"/>
      <c r="B238" s="40" t="s">
        <v>20</v>
      </c>
      <c r="C238" s="40"/>
      <c r="D238" s="97">
        <f aca="true" t="shared" si="59" ref="D238:O238">ROUND(SUM(D232+D237),0)</f>
        <v>0</v>
      </c>
      <c r="E238" s="97">
        <f t="shared" si="59"/>
        <v>0</v>
      </c>
      <c r="F238" s="97">
        <f t="shared" si="59"/>
        <v>0</v>
      </c>
      <c r="G238" s="97">
        <f t="shared" si="59"/>
        <v>0</v>
      </c>
      <c r="H238" s="97">
        <f t="shared" si="59"/>
        <v>0</v>
      </c>
      <c r="I238" s="97">
        <f t="shared" si="59"/>
        <v>0</v>
      </c>
      <c r="J238" s="97">
        <f t="shared" si="59"/>
        <v>1816195</v>
      </c>
      <c r="K238" s="97">
        <f t="shared" si="59"/>
        <v>0</v>
      </c>
      <c r="L238" s="97">
        <f t="shared" si="59"/>
        <v>0</v>
      </c>
      <c r="M238" s="97">
        <f t="shared" si="59"/>
        <v>0</v>
      </c>
      <c r="N238" s="97">
        <f t="shared" si="59"/>
        <v>0</v>
      </c>
      <c r="O238" s="97">
        <f t="shared" si="59"/>
        <v>0</v>
      </c>
      <c r="P238" s="97">
        <f t="shared" si="57"/>
        <v>1816195</v>
      </c>
    </row>
    <row r="239" spans="2:16" ht="15.75">
      <c r="B239" s="157" t="s">
        <v>19</v>
      </c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ht="15.75">
      <c r="B240" s="46" t="s">
        <v>16</v>
      </c>
      <c r="C240" s="47">
        <f>IF(D240&gt;0,D240,0)</f>
        <v>0</v>
      </c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9"/>
      <c r="P240" s="50"/>
    </row>
    <row r="241" spans="2:16" ht="15.75">
      <c r="B241" s="51" t="s">
        <v>21</v>
      </c>
      <c r="C241" s="47"/>
      <c r="D241" s="57"/>
      <c r="E241" s="57"/>
      <c r="F241" s="57"/>
      <c r="G241" s="57"/>
      <c r="H241" s="57"/>
      <c r="I241" s="57"/>
      <c r="J241" s="57">
        <v>91840</v>
      </c>
      <c r="K241" s="57"/>
      <c r="L241" s="57"/>
      <c r="M241" s="57"/>
      <c r="N241" s="57"/>
      <c r="O241" s="58"/>
      <c r="P241" s="55">
        <f>ROUND(SUM(D241:O241),0)</f>
        <v>91840</v>
      </c>
    </row>
    <row r="242" spans="2:16" ht="15.75">
      <c r="B242" s="182"/>
      <c r="C242" s="4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8"/>
      <c r="P242" s="55">
        <f aca="true" t="shared" si="60" ref="P242:P246">ROUND(SUM(D242:O242),0)</f>
        <v>0</v>
      </c>
    </row>
    <row r="243" spans="2:16" ht="15.75">
      <c r="B243" s="59" t="s">
        <v>23</v>
      </c>
      <c r="C243" s="47">
        <f>IF(D243&gt;0,D243,0)</f>
        <v>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8"/>
      <c r="P243" s="55"/>
    </row>
    <row r="244" spans="2:16" ht="15.75">
      <c r="B244" s="101"/>
      <c r="C244" s="4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8"/>
      <c r="P244" s="55">
        <f t="shared" si="60"/>
        <v>0</v>
      </c>
    </row>
    <row r="245" spans="2:16" ht="15.75">
      <c r="B245" s="59" t="s">
        <v>24</v>
      </c>
      <c r="C245" s="47">
        <f>IF(D245&gt;0,D245,0)</f>
        <v>0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4"/>
      <c r="P245" s="55"/>
    </row>
    <row r="246" spans="2:16" ht="15.75">
      <c r="B246" s="55"/>
      <c r="C246" s="47">
        <f>IF(D246&gt;0,D246,0)</f>
        <v>0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8"/>
      <c r="P246" s="55">
        <f t="shared" si="60"/>
        <v>0</v>
      </c>
    </row>
    <row r="247" spans="2:17" ht="15.75">
      <c r="B247" s="61" t="s">
        <v>25</v>
      </c>
      <c r="C247" s="62"/>
      <c r="D247" s="63">
        <f aca="true" t="shared" si="61" ref="D247:P247">ROUND(SUM(D240:D246),0)</f>
        <v>0</v>
      </c>
      <c r="E247" s="63">
        <f t="shared" si="61"/>
        <v>0</v>
      </c>
      <c r="F247" s="63">
        <f t="shared" si="61"/>
        <v>0</v>
      </c>
      <c r="G247" s="63">
        <f t="shared" si="61"/>
        <v>0</v>
      </c>
      <c r="H247" s="63">
        <f t="shared" si="61"/>
        <v>0</v>
      </c>
      <c r="I247" s="63">
        <f t="shared" si="61"/>
        <v>0</v>
      </c>
      <c r="J247" s="63">
        <f t="shared" si="61"/>
        <v>91840</v>
      </c>
      <c r="K247" s="63">
        <f t="shared" si="61"/>
        <v>0</v>
      </c>
      <c r="L247" s="63">
        <f t="shared" si="61"/>
        <v>0</v>
      </c>
      <c r="M247" s="63">
        <f t="shared" si="61"/>
        <v>0</v>
      </c>
      <c r="N247" s="63">
        <f t="shared" si="61"/>
        <v>0</v>
      </c>
      <c r="O247" s="63">
        <f t="shared" si="61"/>
        <v>0</v>
      </c>
      <c r="P247" s="63">
        <f t="shared" si="61"/>
        <v>91840</v>
      </c>
      <c r="Q247" s="64">
        <f>SUM(D247:O247)-P247</f>
        <v>0</v>
      </c>
    </row>
    <row r="248" spans="2:16" ht="15.75">
      <c r="B248" s="61" t="s">
        <v>26</v>
      </c>
      <c r="C248" s="62"/>
      <c r="D248" s="65">
        <f aca="true" t="shared" si="62" ref="D248:P248">ROUND(D238+D247,0)</f>
        <v>0</v>
      </c>
      <c r="E248" s="65">
        <f t="shared" si="62"/>
        <v>0</v>
      </c>
      <c r="F248" s="65">
        <f t="shared" si="62"/>
        <v>0</v>
      </c>
      <c r="G248" s="65">
        <f t="shared" si="62"/>
        <v>0</v>
      </c>
      <c r="H248" s="65">
        <f t="shared" si="62"/>
        <v>0</v>
      </c>
      <c r="I248" s="65">
        <f t="shared" si="62"/>
        <v>0</v>
      </c>
      <c r="J248" s="65">
        <f t="shared" si="62"/>
        <v>1908035</v>
      </c>
      <c r="K248" s="65">
        <f t="shared" si="62"/>
        <v>0</v>
      </c>
      <c r="L248" s="65">
        <f t="shared" si="62"/>
        <v>0</v>
      </c>
      <c r="M248" s="65">
        <f t="shared" si="62"/>
        <v>0</v>
      </c>
      <c r="N248" s="65">
        <f t="shared" si="62"/>
        <v>0</v>
      </c>
      <c r="O248" s="65">
        <f t="shared" si="62"/>
        <v>0</v>
      </c>
      <c r="P248" s="65">
        <f t="shared" si="62"/>
        <v>1908035</v>
      </c>
    </row>
    <row r="249" spans="2:16" ht="15.75">
      <c r="B249" s="66" t="s">
        <v>27</v>
      </c>
      <c r="C249" s="67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69"/>
    </row>
    <row r="250" spans="2:16" ht="15.75" hidden="1">
      <c r="B250" s="70" t="s">
        <v>16</v>
      </c>
      <c r="C250" s="71"/>
      <c r="D250" s="72"/>
      <c r="E250" s="73"/>
      <c r="F250" s="72"/>
      <c r="G250" s="73"/>
      <c r="H250" s="73"/>
      <c r="I250" s="73"/>
      <c r="J250" s="73"/>
      <c r="K250" s="73"/>
      <c r="L250" s="73"/>
      <c r="M250" s="73"/>
      <c r="N250" s="73"/>
      <c r="O250" s="74"/>
      <c r="P250" s="103"/>
    </row>
    <row r="251" spans="2:16" ht="15.75" hidden="1">
      <c r="B251" s="75"/>
      <c r="C251" s="71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103">
        <f aca="true" t="shared" si="63" ref="P251:P261">ROUND(SUM(D251:O251),0)</f>
        <v>0</v>
      </c>
    </row>
    <row r="252" spans="2:16" ht="15.75" hidden="1">
      <c r="B252" s="75"/>
      <c r="C252" s="71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103">
        <f t="shared" si="63"/>
        <v>0</v>
      </c>
    </row>
    <row r="253" spans="2:16" ht="15.75" hidden="1">
      <c r="B253" s="75"/>
      <c r="C253" s="71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103">
        <f t="shared" si="63"/>
        <v>0</v>
      </c>
    </row>
    <row r="254" spans="2:16" ht="15.75" hidden="1">
      <c r="B254" s="70" t="s">
        <v>23</v>
      </c>
      <c r="C254" s="71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103"/>
    </row>
    <row r="255" spans="2:16" ht="15.75" hidden="1">
      <c r="B255" s="70"/>
      <c r="C255" s="71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103">
        <f t="shared" si="63"/>
        <v>0</v>
      </c>
    </row>
    <row r="256" spans="2:16" ht="15.75" hidden="1">
      <c r="B256" s="75"/>
      <c r="C256" s="71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103">
        <f t="shared" si="63"/>
        <v>0</v>
      </c>
    </row>
    <row r="257" spans="2:16" ht="15.75" hidden="1">
      <c r="B257" s="75"/>
      <c r="C257" s="71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103">
        <f t="shared" si="63"/>
        <v>0</v>
      </c>
    </row>
    <row r="258" spans="2:16" ht="15.75" hidden="1">
      <c r="B258" s="66" t="s">
        <v>24</v>
      </c>
      <c r="C258" s="71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103"/>
    </row>
    <row r="259" spans="2:16" ht="15.75" hidden="1">
      <c r="B259" s="105"/>
      <c r="C259" s="78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103">
        <f t="shared" si="63"/>
        <v>0</v>
      </c>
    </row>
    <row r="260" spans="2:16" ht="15.75" hidden="1">
      <c r="B260" s="75"/>
      <c r="C260" s="78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103">
        <f t="shared" si="63"/>
        <v>0</v>
      </c>
    </row>
    <row r="261" spans="2:16" ht="15.75" hidden="1">
      <c r="B261" s="107"/>
      <c r="C261" s="78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178">
        <f t="shared" si="63"/>
        <v>0</v>
      </c>
    </row>
    <row r="262" spans="2:16" ht="15.75">
      <c r="B262" s="80" t="s">
        <v>28</v>
      </c>
      <c r="C262" s="81"/>
      <c r="D262" s="82">
        <f>ROUND(SUM(D249:D261),0)</f>
        <v>0</v>
      </c>
      <c r="E262" s="82">
        <f aca="true" t="shared" si="64" ref="E262:O262">ROUND(SUM(E249:E261),0)</f>
        <v>0</v>
      </c>
      <c r="F262" s="82">
        <f t="shared" si="64"/>
        <v>0</v>
      </c>
      <c r="G262" s="82">
        <f t="shared" si="64"/>
        <v>0</v>
      </c>
      <c r="H262" s="82">
        <f t="shared" si="64"/>
        <v>0</v>
      </c>
      <c r="I262" s="82">
        <f t="shared" si="64"/>
        <v>0</v>
      </c>
      <c r="J262" s="82">
        <f t="shared" si="64"/>
        <v>0</v>
      </c>
      <c r="K262" s="82">
        <f t="shared" si="64"/>
        <v>0</v>
      </c>
      <c r="L262" s="82">
        <f t="shared" si="64"/>
        <v>0</v>
      </c>
      <c r="M262" s="82">
        <f t="shared" si="64"/>
        <v>0</v>
      </c>
      <c r="N262" s="82">
        <f t="shared" si="64"/>
        <v>0</v>
      </c>
      <c r="O262" s="82">
        <f t="shared" si="64"/>
        <v>0</v>
      </c>
      <c r="P262" s="82">
        <f>ROUND(SUM(P249:P261),0)</f>
        <v>0</v>
      </c>
    </row>
    <row r="263" spans="2:16" s="26" customFormat="1" ht="15.75">
      <c r="B263" s="83" t="s">
        <v>72</v>
      </c>
      <c r="C263" s="84"/>
      <c r="D263" s="82">
        <f aca="true" t="shared" si="65" ref="D263:P263">ROUND(D238+D247+D262,0)</f>
        <v>0</v>
      </c>
      <c r="E263" s="82">
        <f t="shared" si="65"/>
        <v>0</v>
      </c>
      <c r="F263" s="82">
        <f t="shared" si="65"/>
        <v>0</v>
      </c>
      <c r="G263" s="82">
        <f t="shared" si="65"/>
        <v>0</v>
      </c>
      <c r="H263" s="82">
        <f t="shared" si="65"/>
        <v>0</v>
      </c>
      <c r="I263" s="82">
        <f t="shared" si="65"/>
        <v>0</v>
      </c>
      <c r="J263" s="82">
        <f t="shared" si="65"/>
        <v>1908035</v>
      </c>
      <c r="K263" s="82">
        <f t="shared" si="65"/>
        <v>0</v>
      </c>
      <c r="L263" s="82">
        <f t="shared" si="65"/>
        <v>0</v>
      </c>
      <c r="M263" s="82">
        <f t="shared" si="65"/>
        <v>0</v>
      </c>
      <c r="N263" s="82">
        <f t="shared" si="65"/>
        <v>0</v>
      </c>
      <c r="O263" s="82">
        <f t="shared" si="65"/>
        <v>0</v>
      </c>
      <c r="P263" s="82">
        <f t="shared" si="65"/>
        <v>1908035</v>
      </c>
    </row>
    <row r="264" spans="2:16" s="18" customFormat="1" ht="15.75">
      <c r="B264" s="163"/>
      <c r="C264" s="16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6"/>
      <c r="P264" s="7"/>
    </row>
    <row r="265" spans="2:17" ht="15.75">
      <c r="B265" s="183" t="s">
        <v>73</v>
      </c>
      <c r="C265" s="184"/>
      <c r="D265" s="185">
        <f aca="true" t="shared" si="66" ref="D265:P265">D5+D40+D73+D107+D174+D199+D232</f>
        <v>142051545</v>
      </c>
      <c r="E265" s="185">
        <f t="shared" si="66"/>
        <v>4925317</v>
      </c>
      <c r="F265" s="185">
        <f t="shared" si="66"/>
        <v>0</v>
      </c>
      <c r="G265" s="185">
        <f t="shared" si="66"/>
        <v>0</v>
      </c>
      <c r="H265" s="185">
        <f t="shared" si="66"/>
        <v>624799</v>
      </c>
      <c r="I265" s="185">
        <f t="shared" si="66"/>
        <v>0</v>
      </c>
      <c r="J265" s="185">
        <f t="shared" si="66"/>
        <v>1816195</v>
      </c>
      <c r="K265" s="185">
        <f t="shared" si="66"/>
        <v>470962</v>
      </c>
      <c r="L265" s="185">
        <f t="shared" si="66"/>
        <v>0</v>
      </c>
      <c r="M265" s="185">
        <f t="shared" si="66"/>
        <v>0</v>
      </c>
      <c r="N265" s="185">
        <f t="shared" si="66"/>
        <v>0</v>
      </c>
      <c r="O265" s="185">
        <f t="shared" si="66"/>
        <v>5387869</v>
      </c>
      <c r="P265" s="185">
        <f t="shared" si="66"/>
        <v>155276687</v>
      </c>
      <c r="Q265" s="26"/>
    </row>
    <row r="266" spans="2:16" ht="5.25" customHeight="1">
      <c r="B266" s="186"/>
      <c r="C266" s="186"/>
      <c r="D266" s="187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</row>
    <row r="267" spans="2:16" ht="15.75">
      <c r="B267" s="183" t="s">
        <v>74</v>
      </c>
      <c r="C267" s="183"/>
      <c r="D267" s="189">
        <f aca="true" t="shared" si="67" ref="D267:P267">SUM(D11+D44+D76+D113+D179+D204+D237)</f>
        <v>-844062</v>
      </c>
      <c r="E267" s="189">
        <f t="shared" si="67"/>
        <v>0</v>
      </c>
      <c r="F267" s="189">
        <f t="shared" si="67"/>
        <v>0</v>
      </c>
      <c r="G267" s="189">
        <f t="shared" si="67"/>
        <v>0</v>
      </c>
      <c r="H267" s="189">
        <f t="shared" si="67"/>
        <v>0</v>
      </c>
      <c r="I267" s="189">
        <f t="shared" si="67"/>
        <v>0</v>
      </c>
      <c r="J267" s="189">
        <f t="shared" si="67"/>
        <v>0</v>
      </c>
      <c r="K267" s="189">
        <f t="shared" si="67"/>
        <v>0</v>
      </c>
      <c r="L267" s="189">
        <f t="shared" si="67"/>
        <v>0</v>
      </c>
      <c r="M267" s="189">
        <f t="shared" si="67"/>
        <v>0</v>
      </c>
      <c r="N267" s="189">
        <f t="shared" si="67"/>
        <v>0</v>
      </c>
      <c r="O267" s="189">
        <f t="shared" si="67"/>
        <v>0</v>
      </c>
      <c r="P267" s="189">
        <f t="shared" si="67"/>
        <v>-844062</v>
      </c>
    </row>
    <row r="268" spans="2:16" ht="4.5" customHeight="1">
      <c r="B268" s="186"/>
      <c r="C268" s="186"/>
      <c r="D268" s="188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</row>
    <row r="269" spans="2:16" ht="15.75">
      <c r="B269" s="183" t="s">
        <v>75</v>
      </c>
      <c r="C269" s="183"/>
      <c r="D269" s="189">
        <f aca="true" t="shared" si="68" ref="D269:P269">D12+D45+D77+D114+D180+D205+D238</f>
        <v>141207483</v>
      </c>
      <c r="E269" s="189">
        <f t="shared" si="68"/>
        <v>4925317</v>
      </c>
      <c r="F269" s="189">
        <f t="shared" si="68"/>
        <v>0</v>
      </c>
      <c r="G269" s="189">
        <f t="shared" si="68"/>
        <v>0</v>
      </c>
      <c r="H269" s="189">
        <f t="shared" si="68"/>
        <v>624799</v>
      </c>
      <c r="I269" s="189">
        <f t="shared" si="68"/>
        <v>0</v>
      </c>
      <c r="J269" s="189">
        <f t="shared" si="68"/>
        <v>1816195</v>
      </c>
      <c r="K269" s="189">
        <f t="shared" si="68"/>
        <v>470962</v>
      </c>
      <c r="L269" s="189">
        <f t="shared" si="68"/>
        <v>0</v>
      </c>
      <c r="M269" s="189">
        <f t="shared" si="68"/>
        <v>0</v>
      </c>
      <c r="N269" s="189">
        <f t="shared" si="68"/>
        <v>0</v>
      </c>
      <c r="O269" s="189">
        <f t="shared" si="68"/>
        <v>5387869</v>
      </c>
      <c r="P269" s="189">
        <f t="shared" si="68"/>
        <v>154432625</v>
      </c>
    </row>
    <row r="270" spans="2:16" ht="5.25" customHeight="1">
      <c r="B270" s="183"/>
      <c r="C270" s="183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</row>
    <row r="271" spans="2:17" ht="15.75">
      <c r="B271" s="183" t="s">
        <v>76</v>
      </c>
      <c r="C271" s="183"/>
      <c r="D271" s="189">
        <f aca="true" t="shared" si="69" ref="D271:P271">D22+D55+D89+D143+D190+D214+D247</f>
        <v>2889875</v>
      </c>
      <c r="E271" s="189">
        <f t="shared" si="69"/>
        <v>-429968</v>
      </c>
      <c r="F271" s="189">
        <f t="shared" si="69"/>
        <v>0</v>
      </c>
      <c r="G271" s="189">
        <f t="shared" si="69"/>
        <v>0</v>
      </c>
      <c r="H271" s="189">
        <f t="shared" si="69"/>
        <v>0</v>
      </c>
      <c r="I271" s="189">
        <f t="shared" si="69"/>
        <v>0</v>
      </c>
      <c r="J271" s="189">
        <f t="shared" si="69"/>
        <v>91840</v>
      </c>
      <c r="K271" s="189">
        <f t="shared" si="69"/>
        <v>0</v>
      </c>
      <c r="L271" s="189">
        <f t="shared" si="69"/>
        <v>0</v>
      </c>
      <c r="M271" s="189">
        <f t="shared" si="69"/>
        <v>0</v>
      </c>
      <c r="N271" s="189">
        <f t="shared" si="69"/>
        <v>0</v>
      </c>
      <c r="O271" s="189">
        <f t="shared" si="69"/>
        <v>0</v>
      </c>
      <c r="P271" s="189">
        <f t="shared" si="69"/>
        <v>2551747</v>
      </c>
      <c r="Q271" s="64">
        <f>D271-D117-D120</f>
        <v>-703135</v>
      </c>
    </row>
    <row r="272" spans="2:16" ht="6" customHeight="1">
      <c r="B272" s="183"/>
      <c r="C272" s="183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</row>
    <row r="273" spans="2:16" ht="15.75">
      <c r="B273" s="183" t="s">
        <v>77</v>
      </c>
      <c r="C273" s="183"/>
      <c r="D273" s="189">
        <f aca="true" t="shared" si="70" ref="D273:P273">D23+D56+D90+D144+D191+D215+D248</f>
        <v>144097358</v>
      </c>
      <c r="E273" s="189">
        <f t="shared" si="70"/>
        <v>4495349</v>
      </c>
      <c r="F273" s="189">
        <f t="shared" si="70"/>
        <v>0</v>
      </c>
      <c r="G273" s="189">
        <f t="shared" si="70"/>
        <v>0</v>
      </c>
      <c r="H273" s="189">
        <f t="shared" si="70"/>
        <v>624799</v>
      </c>
      <c r="I273" s="189">
        <f t="shared" si="70"/>
        <v>0</v>
      </c>
      <c r="J273" s="189">
        <f t="shared" si="70"/>
        <v>1908035</v>
      </c>
      <c r="K273" s="189">
        <f t="shared" si="70"/>
        <v>470962</v>
      </c>
      <c r="L273" s="189">
        <f t="shared" si="70"/>
        <v>0</v>
      </c>
      <c r="M273" s="189">
        <f t="shared" si="70"/>
        <v>0</v>
      </c>
      <c r="N273" s="189">
        <f t="shared" si="70"/>
        <v>0</v>
      </c>
      <c r="O273" s="189">
        <f t="shared" si="70"/>
        <v>5387869</v>
      </c>
      <c r="P273" s="189">
        <f t="shared" si="70"/>
        <v>156984372</v>
      </c>
    </row>
    <row r="274" spans="2:16" ht="6" customHeight="1">
      <c r="B274" s="186"/>
      <c r="C274" s="186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1"/>
      <c r="P274" s="190"/>
    </row>
    <row r="275" spans="2:16" s="18" customFormat="1" ht="15.75">
      <c r="B275" s="183" t="s">
        <v>78</v>
      </c>
      <c r="C275" s="183"/>
      <c r="D275" s="189">
        <f aca="true" t="shared" si="71" ref="D275:P275">D37+D70+D104+D171+D196+D229+D262</f>
        <v>0</v>
      </c>
      <c r="E275" s="189">
        <f t="shared" si="71"/>
        <v>0</v>
      </c>
      <c r="F275" s="189">
        <f t="shared" si="71"/>
        <v>0</v>
      </c>
      <c r="G275" s="189">
        <f t="shared" si="71"/>
        <v>0</v>
      </c>
      <c r="H275" s="189">
        <f t="shared" si="71"/>
        <v>0</v>
      </c>
      <c r="I275" s="189">
        <f t="shared" si="71"/>
        <v>0</v>
      </c>
      <c r="J275" s="189">
        <f t="shared" si="71"/>
        <v>0</v>
      </c>
      <c r="K275" s="189">
        <f t="shared" si="71"/>
        <v>0</v>
      </c>
      <c r="L275" s="189">
        <f t="shared" si="71"/>
        <v>0</v>
      </c>
      <c r="M275" s="189">
        <f t="shared" si="71"/>
        <v>0</v>
      </c>
      <c r="N275" s="189">
        <f t="shared" si="71"/>
        <v>0</v>
      </c>
      <c r="O275" s="189">
        <f t="shared" si="71"/>
        <v>0</v>
      </c>
      <c r="P275" s="189">
        <f t="shared" si="71"/>
        <v>0</v>
      </c>
    </row>
    <row r="276" spans="2:16" ht="4.5" customHeight="1">
      <c r="B276" s="186"/>
      <c r="C276" s="186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1"/>
      <c r="P276" s="190"/>
    </row>
    <row r="277" spans="2:16" s="18" customFormat="1" ht="15.75">
      <c r="B277" s="183" t="s">
        <v>79</v>
      </c>
      <c r="C277" s="183"/>
      <c r="D277" s="189">
        <f aca="true" t="shared" si="72" ref="D277:P277">D38+D71+D105+D172+D197+D230+D263</f>
        <v>144097358</v>
      </c>
      <c r="E277" s="189">
        <f t="shared" si="72"/>
        <v>4495349</v>
      </c>
      <c r="F277" s="189">
        <f t="shared" si="72"/>
        <v>0</v>
      </c>
      <c r="G277" s="189">
        <f t="shared" si="72"/>
        <v>0</v>
      </c>
      <c r="H277" s="189">
        <f t="shared" si="72"/>
        <v>624799</v>
      </c>
      <c r="I277" s="189">
        <f t="shared" si="72"/>
        <v>0</v>
      </c>
      <c r="J277" s="189">
        <f t="shared" si="72"/>
        <v>1908035</v>
      </c>
      <c r="K277" s="189">
        <f t="shared" si="72"/>
        <v>470962</v>
      </c>
      <c r="L277" s="189">
        <f t="shared" si="72"/>
        <v>0</v>
      </c>
      <c r="M277" s="189">
        <f t="shared" si="72"/>
        <v>0</v>
      </c>
      <c r="N277" s="189">
        <f t="shared" si="72"/>
        <v>0</v>
      </c>
      <c r="O277" s="189">
        <f t="shared" si="72"/>
        <v>5387869</v>
      </c>
      <c r="P277" s="189">
        <f t="shared" si="72"/>
        <v>156984372</v>
      </c>
    </row>
    <row r="278" spans="2:16" ht="6" customHeight="1">
      <c r="B278" s="186"/>
      <c r="C278" s="186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1"/>
      <c r="P278" s="190"/>
    </row>
    <row r="280" spans="4:19" s="194" customFormat="1" ht="12.75"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3"/>
      <c r="Q280" s="192"/>
      <c r="R280" s="192"/>
      <c r="S280" s="193"/>
    </row>
    <row r="281" spans="4:18" s="194" customFormat="1" ht="12.75"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Q281" s="192"/>
      <c r="R281" s="192"/>
    </row>
    <row r="282" spans="4:19" s="194" customFormat="1" ht="12.75"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3"/>
      <c r="Q282" s="192"/>
      <c r="R282" s="192"/>
      <c r="S282" s="193"/>
    </row>
    <row r="283" spans="4:15" s="194" customFormat="1" ht="12.75"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</row>
    <row r="284" spans="4:16" s="194" customFormat="1" ht="12.75">
      <c r="D284" s="193"/>
      <c r="E284" s="195"/>
      <c r="F284" s="195"/>
      <c r="G284" s="195"/>
      <c r="H284" s="195"/>
      <c r="I284" s="195"/>
      <c r="J284" s="195"/>
      <c r="K284" s="195"/>
      <c r="L284" s="195"/>
      <c r="M284" s="195"/>
      <c r="N284" s="193"/>
      <c r="O284" s="193"/>
      <c r="P284" s="193"/>
    </row>
    <row r="285" spans="4:15" s="194" customFormat="1" ht="12.75">
      <c r="D285" s="195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7"/>
    </row>
    <row r="286" spans="4:16" s="194" customFormat="1" ht="12.75">
      <c r="D286" s="195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7"/>
      <c r="P286" s="193"/>
    </row>
    <row r="287" spans="4:16" s="194" customFormat="1" ht="12.75"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8"/>
      <c r="P287" s="196"/>
    </row>
    <row r="288" spans="4:16" s="194" customFormat="1" ht="12.75">
      <c r="D288" s="195"/>
      <c r="E288" s="200"/>
      <c r="F288" s="196"/>
      <c r="G288" s="196"/>
      <c r="H288" s="196"/>
      <c r="I288" s="196"/>
      <c r="J288" s="196"/>
      <c r="K288" s="196"/>
      <c r="L288" s="196"/>
      <c r="M288" s="196"/>
      <c r="N288" s="196"/>
      <c r="O288" s="199"/>
      <c r="P288" s="196"/>
    </row>
    <row r="289" spans="4:16" s="194" customFormat="1" ht="12.75"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7"/>
      <c r="P289" s="196"/>
    </row>
    <row r="290" spans="2:16" s="26" customFormat="1" ht="12.75">
      <c r="B290" s="194"/>
      <c r="C290" s="194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7"/>
      <c r="P290" s="196"/>
    </row>
    <row r="291" spans="2:16" s="26" customFormat="1" ht="12.75">
      <c r="B291" s="194"/>
      <c r="C291" s="194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7"/>
      <c r="P291" s="196"/>
    </row>
    <row r="292" spans="2:16" s="26" customFormat="1" ht="12.75">
      <c r="B292" s="194"/>
      <c r="C292" s="194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7"/>
      <c r="P292" s="196"/>
    </row>
    <row r="293" spans="2:16" s="26" customFormat="1" ht="12.75">
      <c r="B293" s="194"/>
      <c r="C293" s="194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7"/>
      <c r="P293" s="196"/>
    </row>
    <row r="294" spans="2:16" s="26" customFormat="1" ht="12.75">
      <c r="B294" s="194"/>
      <c r="C294" s="194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7"/>
      <c r="P294" s="196"/>
    </row>
    <row r="295" spans="2:16" s="26" customFormat="1" ht="12.75">
      <c r="B295" s="194"/>
      <c r="C295" s="194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7"/>
      <c r="P295" s="196"/>
    </row>
    <row r="296" spans="2:16" s="26" customFormat="1" ht="12.75">
      <c r="B296" s="194"/>
      <c r="C296" s="194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7"/>
      <c r="P296" s="196"/>
    </row>
    <row r="297" spans="2:16" s="26" customFormat="1" ht="12.75">
      <c r="B297" s="194"/>
      <c r="C297" s="194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7"/>
      <c r="P297" s="196"/>
    </row>
    <row r="298" spans="2:16" s="26" customFormat="1" ht="12.75">
      <c r="B298" s="194"/>
      <c r="C298" s="194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7"/>
      <c r="P298" s="196"/>
    </row>
    <row r="299" spans="2:16" s="26" customFormat="1" ht="12.75">
      <c r="B299" s="194"/>
      <c r="C299" s="194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7"/>
      <c r="P299" s="196"/>
    </row>
    <row r="300" spans="2:16" s="26" customFormat="1" ht="12.75">
      <c r="B300" s="194"/>
      <c r="C300" s="194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7"/>
      <c r="P300" s="196"/>
    </row>
    <row r="301" spans="2:16" s="26" customFormat="1" ht="12.75">
      <c r="B301" s="194"/>
      <c r="C301" s="194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7"/>
      <c r="P301" s="196"/>
    </row>
    <row r="302" spans="2:16" s="26" customFormat="1" ht="12.75">
      <c r="B302" s="194"/>
      <c r="C302" s="194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7"/>
      <c r="P302" s="196"/>
    </row>
    <row r="303" spans="2:16" s="26" customFormat="1" ht="12.75">
      <c r="B303" s="194"/>
      <c r="C303" s="194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7"/>
      <c r="P303" s="196"/>
    </row>
    <row r="304" spans="2:16" s="26" customFormat="1" ht="12.75">
      <c r="B304" s="194"/>
      <c r="C304" s="194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7"/>
      <c r="P304" s="196"/>
    </row>
    <row r="305" spans="2:16" s="26" customFormat="1" ht="12.75">
      <c r="B305" s="194"/>
      <c r="C305" s="194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7"/>
      <c r="P305" s="196"/>
    </row>
    <row r="306" spans="2:16" s="26" customFormat="1" ht="12.75">
      <c r="B306" s="194"/>
      <c r="C306" s="194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7"/>
      <c r="P306" s="196"/>
    </row>
    <row r="307" spans="2:16" s="26" customFormat="1" ht="12.75">
      <c r="B307" s="194"/>
      <c r="C307" s="194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7"/>
      <c r="P307" s="196"/>
    </row>
    <row r="308" spans="2:16" s="26" customFormat="1" ht="12.75">
      <c r="B308" s="194"/>
      <c r="C308" s="194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7"/>
      <c r="P308" s="196"/>
    </row>
    <row r="309" spans="2:16" s="26" customFormat="1" ht="12.75">
      <c r="B309" s="194"/>
      <c r="C309" s="194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7"/>
      <c r="P309" s="196"/>
    </row>
    <row r="310" spans="2:16" s="26" customFormat="1" ht="12.75">
      <c r="B310" s="194"/>
      <c r="C310" s="194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7"/>
      <c r="P310" s="196"/>
    </row>
    <row r="311" spans="2:16" s="26" customFormat="1" ht="12.75">
      <c r="B311" s="194"/>
      <c r="C311" s="194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7"/>
      <c r="P311" s="196"/>
    </row>
    <row r="312" spans="2:16" s="26" customFormat="1" ht="12.75">
      <c r="B312" s="194"/>
      <c r="C312" s="194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7"/>
      <c r="P312" s="196"/>
    </row>
    <row r="313" spans="2:16" s="26" customFormat="1" ht="12.75">
      <c r="B313" s="194"/>
      <c r="C313" s="194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7"/>
      <c r="P313" s="196"/>
    </row>
    <row r="314" spans="2:16" s="26" customFormat="1" ht="12.75">
      <c r="B314" s="194"/>
      <c r="C314" s="194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7"/>
      <c r="P314" s="196"/>
    </row>
    <row r="315" spans="2:16" s="26" customFormat="1" ht="12.75">
      <c r="B315" s="194"/>
      <c r="C315" s="194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7"/>
      <c r="P315" s="196"/>
    </row>
    <row r="316" spans="2:16" s="26" customFormat="1" ht="12.75">
      <c r="B316" s="194"/>
      <c r="C316" s="194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7"/>
      <c r="P316" s="196"/>
    </row>
    <row r="317" spans="2:16" s="26" customFormat="1" ht="12.75">
      <c r="B317" s="194"/>
      <c r="C317" s="194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7"/>
      <c r="P317" s="196"/>
    </row>
    <row r="318" spans="2:16" s="26" customFormat="1" ht="12.75">
      <c r="B318" s="194"/>
      <c r="C318" s="194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7"/>
      <c r="P318" s="196"/>
    </row>
    <row r="319" spans="2:16" s="26" customFormat="1" ht="12.75">
      <c r="B319" s="194"/>
      <c r="C319" s="194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7"/>
      <c r="P319" s="196"/>
    </row>
    <row r="320" spans="2:16" s="26" customFormat="1" ht="12.75">
      <c r="B320" s="194"/>
      <c r="C320" s="194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7"/>
      <c r="P320" s="196"/>
    </row>
    <row r="321" spans="2:16" s="26" customFormat="1" ht="12.75">
      <c r="B321" s="194"/>
      <c r="C321" s="194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7"/>
      <c r="P321" s="196"/>
    </row>
    <row r="322" spans="2:16" s="26" customFormat="1" ht="12.75">
      <c r="B322" s="194"/>
      <c r="C322" s="194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7"/>
      <c r="P322" s="196"/>
    </row>
    <row r="323" spans="2:16" s="26" customFormat="1" ht="12.75">
      <c r="B323" s="194"/>
      <c r="C323" s="194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7"/>
      <c r="P323" s="196"/>
    </row>
    <row r="324" spans="2:16" s="26" customFormat="1" ht="12.75">
      <c r="B324" s="194"/>
      <c r="C324" s="194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7"/>
      <c r="P324" s="196"/>
    </row>
    <row r="325" spans="2:16" s="26" customFormat="1" ht="12.75">
      <c r="B325" s="194"/>
      <c r="C325" s="194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7"/>
      <c r="P325" s="196"/>
    </row>
  </sheetData>
  <printOptions/>
  <pageMargins left="0.25" right="0.25" top="0.25" bottom="0.25" header="0.3" footer="0.3"/>
  <pageSetup fitToHeight="0" fitToWidth="1" horizontalDpi="600" verticalDpi="600" orientation="landscape" scale="61" r:id="rId1"/>
  <headerFooter>
    <oddFooter>&amp;L&amp;Z&amp;F&amp;A&amp;R&amp;P of &amp;N</oddFooter>
  </headerFooter>
  <rowBreaks count="4" manualBreakCount="4">
    <brk id="39" min="1" max="16383" man="1"/>
    <brk id="106" min="1" max="16383" man="1"/>
    <brk id="172" min="1" max="16383" man="1"/>
    <brk id="230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D'Agostino, Matt</dc:creator>
  <cp:keywords/>
  <dc:description/>
  <cp:lastModifiedBy>D'Agostino, Matt</cp:lastModifiedBy>
  <cp:lastPrinted>2016-01-19T18:44:20Z</cp:lastPrinted>
  <dcterms:created xsi:type="dcterms:W3CDTF">2016-01-19T18:42:09Z</dcterms:created>
  <dcterms:modified xsi:type="dcterms:W3CDTF">2016-01-19T18:46:03Z</dcterms:modified>
  <cp:category/>
  <cp:version/>
  <cp:contentType/>
  <cp:contentStatus/>
</cp:coreProperties>
</file>